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os\006-CONTRATOS ANUALES\001-SUMINISTRO ELÉCTRICO\PLIEGO 2021\"/>
    </mc:Choice>
  </mc:AlternateContent>
  <xr:revisionPtr revIDLastSave="0" documentId="13_ncr:1_{4529FC18-0A43-4772-BE1A-4D9FD0A7D5D2}" xr6:coauthVersionLast="47" xr6:coauthVersionMax="47" xr10:uidLastSave="{00000000-0000-0000-0000-000000000000}"/>
  <bookViews>
    <workbookView xWindow="3510" yWindow="3510" windowWidth="21600" windowHeight="11505" activeTab="2" xr2:uid="{D256BA6C-8E56-48FE-8EA4-BBAC64FD8E89}"/>
  </bookViews>
  <sheets>
    <sheet name="Anexo Pliego" sheetId="4" r:id="rId1"/>
    <sheet name="Precios Máximos" sheetId="2" r:id="rId2"/>
    <sheet name="Cálculo Ofer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4" i="4" l="1"/>
  <c r="O34" i="4"/>
  <c r="N34" i="4"/>
  <c r="M34" i="4"/>
  <c r="L34" i="4"/>
  <c r="K34" i="4"/>
  <c r="H21" i="3" l="1"/>
  <c r="H20" i="3"/>
  <c r="H19" i="3"/>
  <c r="B7" i="3" l="1"/>
  <c r="B14" i="3" s="1"/>
  <c r="B21" i="3" s="1"/>
  <c r="B6" i="3"/>
  <c r="B13" i="3" s="1"/>
  <c r="B20" i="3" s="1"/>
  <c r="B5" i="3"/>
  <c r="B12" i="3" s="1"/>
  <c r="B19" i="3" s="1"/>
  <c r="P7" i="3"/>
  <c r="J7" i="3"/>
  <c r="I7" i="3"/>
  <c r="H7" i="3"/>
  <c r="G7" i="3"/>
  <c r="F7" i="3"/>
  <c r="E7" i="3"/>
  <c r="J5" i="3"/>
  <c r="I5" i="3"/>
  <c r="H5" i="3"/>
  <c r="G5" i="3"/>
  <c r="F5" i="3"/>
  <c r="J6" i="3"/>
  <c r="I6" i="3"/>
  <c r="H6" i="3"/>
  <c r="G6" i="3"/>
  <c r="F6" i="3"/>
  <c r="E6" i="3"/>
  <c r="E5" i="3"/>
  <c r="D19" i="3" l="1"/>
  <c r="D21" i="3"/>
  <c r="D20" i="3"/>
  <c r="D7" i="2"/>
  <c r="D6" i="2"/>
  <c r="D5" i="2"/>
  <c r="C7" i="2"/>
  <c r="C7" i="3" s="1"/>
  <c r="C14" i="3" s="1"/>
  <c r="C21" i="3" s="1"/>
  <c r="C6" i="2"/>
  <c r="C6" i="3" s="1"/>
  <c r="C13" i="3" s="1"/>
  <c r="C20" i="3" s="1"/>
  <c r="C5" i="2"/>
  <c r="C5" i="3" s="1"/>
  <c r="C12" i="3" s="1"/>
  <c r="C19" i="3" s="1"/>
  <c r="O7" i="3"/>
  <c r="N7" i="3"/>
  <c r="L7" i="3"/>
  <c r="N6" i="3"/>
  <c r="L6" i="3"/>
  <c r="N5" i="3"/>
  <c r="L5" i="3"/>
  <c r="Q34" i="4"/>
  <c r="K7" i="3" l="1"/>
  <c r="M7" i="3"/>
  <c r="K5" i="3"/>
  <c r="M5" i="3"/>
  <c r="O5" i="3"/>
  <c r="K6" i="3"/>
  <c r="M6" i="3"/>
  <c r="O6" i="3"/>
  <c r="J34" i="4"/>
  <c r="I34" i="4"/>
  <c r="H34" i="4"/>
  <c r="G34" i="4"/>
  <c r="F34" i="4"/>
  <c r="E34" i="4"/>
  <c r="P6" i="3" l="1"/>
  <c r="N20" i="3" s="1"/>
  <c r="P5" i="3"/>
  <c r="N19" i="3" s="1"/>
  <c r="N21" i="3"/>
  <c r="E21" i="3"/>
  <c r="F21" i="3"/>
  <c r="E19" i="3"/>
  <c r="F20" i="3" l="1"/>
  <c r="F19" i="3"/>
  <c r="E20" i="3"/>
  <c r="P21" i="3"/>
  <c r="P19" i="3"/>
  <c r="D7" i="3"/>
  <c r="D6" i="3"/>
  <c r="D5" i="3"/>
  <c r="D8" i="2"/>
  <c r="P20" i="3"/>
  <c r="O8" i="3"/>
  <c r="N8" i="3"/>
  <c r="M8" i="3"/>
  <c r="J8" i="3"/>
  <c r="I8" i="3"/>
  <c r="G8" i="3"/>
  <c r="F8" i="3"/>
  <c r="E8" i="3" l="1"/>
  <c r="L20" i="3"/>
  <c r="L21" i="3"/>
  <c r="D8" i="3"/>
  <c r="H8" i="3"/>
  <c r="L8" i="3"/>
  <c r="P8" i="3"/>
  <c r="K8" i="3"/>
  <c r="M20" i="3"/>
  <c r="Q6" i="3"/>
  <c r="M21" i="3"/>
  <c r="Q7" i="3"/>
  <c r="L19" i="3" l="1"/>
  <c r="Q8" i="3"/>
  <c r="Q5" i="3"/>
  <c r="M19" i="3"/>
  <c r="O20" i="3"/>
  <c r="Q20" i="3" s="1"/>
  <c r="O21" i="3"/>
  <c r="Q21" i="3" s="1"/>
  <c r="G20" i="3"/>
  <c r="I20" i="3" s="1"/>
  <c r="G21" i="3"/>
  <c r="I21" i="3" s="1"/>
  <c r="G19" i="3" l="1"/>
  <c r="I19" i="3" s="1"/>
  <c r="J20" i="3"/>
  <c r="K20" i="3" s="1"/>
  <c r="R20" i="3"/>
  <c r="S20" i="3" s="1"/>
  <c r="O19" i="3"/>
  <c r="Q19" i="3" s="1"/>
  <c r="J21" i="3"/>
  <c r="K21" i="3" s="1"/>
  <c r="R21" i="3"/>
  <c r="S21" i="3" s="1"/>
  <c r="J19" i="3" l="1"/>
  <c r="K19" i="3" s="1"/>
  <c r="K22" i="3" s="1"/>
  <c r="K24" i="3" s="1"/>
  <c r="I22" i="3"/>
  <c r="Q22" i="3"/>
  <c r="Q24" i="3" s="1"/>
  <c r="R19" i="3"/>
  <c r="S19" i="3" s="1"/>
  <c r="S22" i="3" s="1"/>
  <c r="S24" i="3" s="1"/>
  <c r="I24" i="3" l="1"/>
</calcChain>
</file>

<file path=xl/sharedStrings.xml><?xml version="1.0" encoding="utf-8"?>
<sst xmlns="http://schemas.openxmlformats.org/spreadsheetml/2006/main" count="197" uniqueCount="118">
  <si>
    <t>Bloque</t>
  </si>
  <si>
    <t>CUPS</t>
  </si>
  <si>
    <t>Potencias Contratadas
(kW)</t>
  </si>
  <si>
    <t>Consumo Previsto
(kWh/año)</t>
  </si>
  <si>
    <t>P1</t>
  </si>
  <si>
    <t>P2</t>
  </si>
  <si>
    <t>P3</t>
  </si>
  <si>
    <t>P4</t>
  </si>
  <si>
    <t>P5</t>
  </si>
  <si>
    <t>P6</t>
  </si>
  <si>
    <t>Total</t>
  </si>
  <si>
    <t>Bloque 1</t>
  </si>
  <si>
    <t>Bloque 2</t>
  </si>
  <si>
    <t>Bloque 3</t>
  </si>
  <si>
    <t>TÉRMINOS REGULADOS APLICADOS</t>
  </si>
  <si>
    <t>TA</t>
  </si>
  <si>
    <t>Nº PS</t>
  </si>
  <si>
    <t>DATOS GLOBALES POR BLOQUES</t>
  </si>
  <si>
    <t>Consumos Previstos
(kWh/año)</t>
  </si>
  <si>
    <t>Importe Total Contrato</t>
  </si>
  <si>
    <t>Precios Máximos</t>
  </si>
  <si>
    <t>Precios Oferta</t>
  </si>
  <si>
    <t>(C)
Importe Término Energía Pura
(€)</t>
  </si>
  <si>
    <t>(D)
5,1177% (A+B+C)
Impuesto Eléctrico
(€)</t>
  </si>
  <si>
    <t>(E)
Alquileres Equipos Medida (12 Meses)
(€)</t>
  </si>
  <si>
    <t>(F)
(A+B+C+D+E)
Importe Total sin IVA
(€)</t>
  </si>
  <si>
    <t>(G)
21%(F)
IVA
(€)</t>
  </si>
  <si>
    <t>(H)
(F+G)
Importe Total con IVA
(€)</t>
  </si>
  <si>
    <t>IMPORTE ANUAL DEL CONTRATO</t>
  </si>
  <si>
    <t>IMPORTE OFERTA ANUAL</t>
  </si>
  <si>
    <t>Nº AÑOS CONTRATO</t>
  </si>
  <si>
    <t>IMPORTE TOTAL DEL CONTRATO</t>
  </si>
  <si>
    <t>IMPORTE TOTAL OFERTADO</t>
  </si>
  <si>
    <t>ES0022000007860461DZ</t>
  </si>
  <si>
    <t>C/ PORTO PESQUEIRO, 1 VIGO</t>
  </si>
  <si>
    <t>C/ LUGAR MUELLE DE TRASATLANTICOS, 8100 VIGO</t>
  </si>
  <si>
    <t xml:space="preserve"> MUELLE DE BOUZAS, 9999 VIGO</t>
  </si>
  <si>
    <t>-</t>
  </si>
  <si>
    <t>C/ MUELLE COMERCIAL, 1, Bajo VIGO</t>
  </si>
  <si>
    <t>Avda BEIRAMAR, 71 VIGO</t>
  </si>
  <si>
    <t>C/ PORTO PESQUEIRO, 8300 VIGO</t>
  </si>
  <si>
    <t xml:space="preserve"> MUELLE DE BOUZAS, 9010 VIGO</t>
  </si>
  <si>
    <t>C/ MUELLE AREAL, 8, Bajo VIGO</t>
  </si>
  <si>
    <t xml:space="preserve"> DI CABO SILLEIRO, 9000 BAIONA</t>
  </si>
  <si>
    <t xml:space="preserve"> BO RANDE, 8013 REDONDELA</t>
  </si>
  <si>
    <t xml:space="preserve"> MUELLE DE BOUZAS, S/N VIGO</t>
  </si>
  <si>
    <t xml:space="preserve"> BO DONON, 9701 LALIN</t>
  </si>
  <si>
    <t xml:space="preserve"> MUELLE DE BOUZAS, 9025 VIGO</t>
  </si>
  <si>
    <t xml:space="preserve"> MUELLE DE BOUZAS, 2 VIGO</t>
  </si>
  <si>
    <t>C/ EDUARDO CABELLO, 10 VIGO</t>
  </si>
  <si>
    <t>R AVENIDAS, 3 VIGO</t>
  </si>
  <si>
    <t xml:space="preserve"> CHAN DA SALGOSA, S/N SILLEDA</t>
  </si>
  <si>
    <t>Avda BEIRAMAR, 189 VIGO</t>
  </si>
  <si>
    <t>C/ PORTO PESQUEIRO, 9007, Bajo VIGO</t>
  </si>
  <si>
    <t>C/ SUBIDA RADIO FARO CANIDO-OIA, 42, Bajo VIGO</t>
  </si>
  <si>
    <t>C/ DOCTOR CORBAL, 211, Bajo VIGO</t>
  </si>
  <si>
    <t>C/ JACINTO BENAVENTE, 1, SGº AL VIGO</t>
  </si>
  <si>
    <t>Avda BERNARDO VAZQUEZ, 83 NIGRAN</t>
  </si>
  <si>
    <t>Tarifa de acceso</t>
  </si>
  <si>
    <t>Direccion PS</t>
  </si>
  <si>
    <t>Potencia 1</t>
  </si>
  <si>
    <t>Potencia 2</t>
  </si>
  <si>
    <t>Potencia 3</t>
  </si>
  <si>
    <t>Potencia 4</t>
  </si>
  <si>
    <t>Potencia 5</t>
  </si>
  <si>
    <t>Potencia 6</t>
  </si>
  <si>
    <t>Consumo 1</t>
  </si>
  <si>
    <t>Consumo 2</t>
  </si>
  <si>
    <t>Consumo 3</t>
  </si>
  <si>
    <t>Consumo 4</t>
  </si>
  <si>
    <t>Consumo 5</t>
  </si>
  <si>
    <t>Consumo 6</t>
  </si>
  <si>
    <t>Consumo Total</t>
  </si>
  <si>
    <t>6.1TD</t>
  </si>
  <si>
    <t>ES0022000008000917KD1P</t>
  </si>
  <si>
    <t>ES0022000007464877ZF1P</t>
  </si>
  <si>
    <t>ES0022000008185496LJ1P</t>
  </si>
  <si>
    <t>ES0022000008882044JY1P</t>
  </si>
  <si>
    <t>ES0022000008964684HF1P</t>
  </si>
  <si>
    <t>ES0022000007838628AP1P</t>
  </si>
  <si>
    <t>ES0022000008381614JX1P</t>
  </si>
  <si>
    <t>ES0022000004979783CV1P</t>
  </si>
  <si>
    <t>ES0022000007311994ZM1P</t>
  </si>
  <si>
    <t>ES0022000008788079KL1P</t>
  </si>
  <si>
    <t>ES0022000007350292TP1P</t>
  </si>
  <si>
    <t>2.0TD</t>
  </si>
  <si>
    <t>ES0022000001096388CB1P</t>
  </si>
  <si>
    <t>AV. BEIRAMAR 35, VIGO</t>
  </si>
  <si>
    <t>ES0022000008006322AD1P</t>
  </si>
  <si>
    <t>ES0022000004979691QV1P</t>
  </si>
  <si>
    <t>ES0022000008859737DD1P</t>
  </si>
  <si>
    <t>ES0022000008000638DY1P</t>
  </si>
  <si>
    <t>ES0022000004979693QL1P</t>
  </si>
  <si>
    <t>ES0022000008556088DY1P</t>
  </si>
  <si>
    <t>ES0022000009131031MH1P</t>
  </si>
  <si>
    <t>C/AS AVENIDAS S/N BAJO, VIGO</t>
  </si>
  <si>
    <t>ES0022000008217614JT1P</t>
  </si>
  <si>
    <t>C MONTERO RIOS 9999AP ALUMBR</t>
  </si>
  <si>
    <t xml:space="preserve">ES0022000008029325ZN1P </t>
  </si>
  <si>
    <t>C PORTO PESQUERO 9008 CHARD-1</t>
  </si>
  <si>
    <t>3.0TD</t>
  </si>
  <si>
    <t>ES0022000001092614VD1P</t>
  </si>
  <si>
    <t>AV. BEIRAMAR 47, VIGO</t>
  </si>
  <si>
    <t>ES0022000001042189XT1P</t>
  </si>
  <si>
    <t>C/CANOVAS DEL CASTILLO 17, VIGO</t>
  </si>
  <si>
    <t>ES0022000007960678LC1P</t>
  </si>
  <si>
    <t>ES0022000007960679LK1P</t>
  </si>
  <si>
    <t>ES0022000004979677QA1P</t>
  </si>
  <si>
    <t>ES0022000007987396PN1P</t>
  </si>
  <si>
    <t>ES0173305011010043WN0F</t>
  </si>
  <si>
    <t>Alquiler Equipo de Medida Bloque
(€/año)</t>
  </si>
  <si>
    <t>Término de Potencia de los Peajes + Cargos
(€/kW y año)</t>
  </si>
  <si>
    <t>Término de Energía de los Peajes + Cargos
(€/MWh)</t>
  </si>
  <si>
    <t>(A)
Importe
Término Potencia
Peajes+Cargos
(€)</t>
  </si>
  <si>
    <t>(B)
Importe
Término Energía
Peajes+Cargos
(€)</t>
  </si>
  <si>
    <t>PRECIOS TÉRMINO DE ENERGÍA OFERTADO
(SIN ATR, SIN IE Y SIN IVA)
(€/MWh)</t>
  </si>
  <si>
    <t>PRECIOS MÁXIMOS</t>
  </si>
  <si>
    <t>Coste Energía Pura
Sin Peajes+Cargos e IE
(€/MWh)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</si>
</sst>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0"/>
    <numFmt numFmtId="165" formatCode="[$-C0A]d\-mmm\-yy;@"/>
    <numFmt numFmtId="166" formatCode="#,##0.000"/>
    <numFmt numFmtId="167" formatCode="#,##0.0000"/>
    <numFmt numFmtId="168" formatCode="_-* #,##0_-;\-* #,##0_-;_-* &quot;-&quot;??_-;_-@_-"/>
    <numFmt numFmtId="169" formatCode="#,##0.000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164" fontId="1" fillId="0" borderId="0"/>
    <xf numFmtId="164" fontId="1" fillId="0" borderId="0"/>
    <xf numFmtId="164" fontId="1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28">
    <xf numFmtId="0" fontId="0" fillId="0" borderId="0" xfId="0"/>
    <xf numFmtId="166" fontId="3" fillId="0" borderId="13" xfId="1" applyNumberFormat="1" applyFont="1" applyBorder="1" applyAlignment="1">
      <alignment horizontal="center" vertical="center"/>
    </xf>
    <xf numFmtId="165" fontId="0" fillId="0" borderId="0" xfId="2" applyNumberFormat="1" applyFont="1"/>
    <xf numFmtId="167" fontId="2" fillId="5" borderId="6" xfId="2" applyNumberFormat="1" applyFont="1" applyFill="1" applyBorder="1" applyAlignment="1">
      <alignment horizontal="center" vertical="center" wrapText="1"/>
    </xf>
    <xf numFmtId="167" fontId="2" fillId="5" borderId="4" xfId="2" applyNumberFormat="1" applyFont="1" applyFill="1" applyBorder="1" applyAlignment="1">
      <alignment horizontal="center" vertical="center" wrapText="1"/>
    </xf>
    <xf numFmtId="167" fontId="2" fillId="5" borderId="7" xfId="2" applyNumberFormat="1" applyFont="1" applyFill="1" applyBorder="1" applyAlignment="1">
      <alignment horizontal="center" vertical="center" wrapText="1"/>
    </xf>
    <xf numFmtId="165" fontId="3" fillId="0" borderId="0" xfId="2" applyNumberFormat="1" applyFont="1" applyAlignment="1">
      <alignment horizontal="center" vertical="center"/>
    </xf>
    <xf numFmtId="165" fontId="3" fillId="0" borderId="8" xfId="2" applyNumberFormat="1" applyFont="1" applyBorder="1" applyAlignment="1">
      <alignment horizontal="center" vertical="center"/>
    </xf>
    <xf numFmtId="167" fontId="3" fillId="0" borderId="11" xfId="2" applyNumberFormat="1" applyFont="1" applyBorder="1" applyAlignment="1">
      <alignment horizontal="center" vertical="center"/>
    </xf>
    <xf numFmtId="167" fontId="3" fillId="0" borderId="8" xfId="2" applyNumberFormat="1" applyFont="1" applyBorder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/>
    </xf>
    <xf numFmtId="167" fontId="3" fillId="0" borderId="3" xfId="2" applyNumberFormat="1" applyFont="1" applyBorder="1" applyAlignment="1">
      <alignment horizontal="center" vertical="center"/>
    </xf>
    <xf numFmtId="167" fontId="3" fillId="0" borderId="1" xfId="2" applyNumberFormat="1" applyFont="1" applyBorder="1" applyAlignment="1">
      <alignment horizontal="center" vertical="center"/>
    </xf>
    <xf numFmtId="165" fontId="3" fillId="0" borderId="17" xfId="2" applyNumberFormat="1" applyFont="1" applyBorder="1" applyAlignment="1">
      <alignment horizontal="center" vertical="center"/>
    </xf>
    <xf numFmtId="165" fontId="3" fillId="0" borderId="4" xfId="2" applyNumberFormat="1" applyFont="1" applyBorder="1" applyAlignment="1">
      <alignment horizontal="center" vertical="center"/>
    </xf>
    <xf numFmtId="167" fontId="3" fillId="0" borderId="6" xfId="2" applyNumberFormat="1" applyFont="1" applyBorder="1" applyAlignment="1">
      <alignment horizontal="center" vertical="center"/>
    </xf>
    <xf numFmtId="167" fontId="3" fillId="0" borderId="4" xfId="2" applyNumberFormat="1" applyFont="1" applyBorder="1" applyAlignment="1">
      <alignment horizontal="center" vertical="center"/>
    </xf>
    <xf numFmtId="167" fontId="3" fillId="0" borderId="7" xfId="2" applyNumberFormat="1" applyFont="1" applyBorder="1" applyAlignment="1">
      <alignment horizontal="center" vertical="center"/>
    </xf>
    <xf numFmtId="165" fontId="3" fillId="0" borderId="0" xfId="2" applyNumberFormat="1" applyFont="1"/>
    <xf numFmtId="3" fontId="2" fillId="0" borderId="0" xfId="2" applyNumberFormat="1" applyFont="1" applyAlignment="1">
      <alignment horizontal="center"/>
    </xf>
    <xf numFmtId="4" fontId="2" fillId="0" borderId="0" xfId="2" applyNumberFormat="1" applyFont="1" applyAlignment="1">
      <alignment horizontal="center"/>
    </xf>
    <xf numFmtId="166" fontId="2" fillId="0" borderId="0" xfId="2" applyNumberFormat="1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4" fontId="0" fillId="0" borderId="0" xfId="2" applyNumberFormat="1" applyFont="1"/>
    <xf numFmtId="165" fontId="0" fillId="0" borderId="0" xfId="3" applyNumberFormat="1" applyFont="1"/>
    <xf numFmtId="166" fontId="2" fillId="5" borderId="6" xfId="3" applyNumberFormat="1" applyFont="1" applyFill="1" applyBorder="1" applyAlignment="1">
      <alignment horizontal="center" vertical="center" wrapText="1"/>
    </xf>
    <xf numFmtId="166" fontId="2" fillId="5" borderId="4" xfId="3" applyNumberFormat="1" applyFont="1" applyFill="1" applyBorder="1" applyAlignment="1">
      <alignment horizontal="center" vertical="center" wrapText="1"/>
    </xf>
    <xf numFmtId="166" fontId="2" fillId="5" borderId="7" xfId="3" applyNumberFormat="1" applyFont="1" applyFill="1" applyBorder="1" applyAlignment="1">
      <alignment horizontal="center" vertical="center" wrapText="1"/>
    </xf>
    <xf numFmtId="3" fontId="2" fillId="5" borderId="6" xfId="3" applyNumberFormat="1" applyFont="1" applyFill="1" applyBorder="1" applyAlignment="1">
      <alignment horizontal="center" vertical="center" wrapText="1"/>
    </xf>
    <xf numFmtId="3" fontId="2" fillId="5" borderId="4" xfId="3" applyNumberFormat="1" applyFont="1" applyFill="1" applyBorder="1" applyAlignment="1">
      <alignment horizontal="center" vertical="center" wrapText="1"/>
    </xf>
    <xf numFmtId="3" fontId="2" fillId="5" borderId="7" xfId="3" applyNumberFormat="1" applyFont="1" applyFill="1" applyBorder="1" applyAlignment="1">
      <alignment horizontal="center" vertical="center" wrapText="1"/>
    </xf>
    <xf numFmtId="165" fontId="3" fillId="0" borderId="0" xfId="3" applyNumberFormat="1" applyFont="1" applyAlignment="1">
      <alignment horizontal="center" vertical="center"/>
    </xf>
    <xf numFmtId="165" fontId="3" fillId="0" borderId="8" xfId="3" applyNumberFormat="1" applyFont="1" applyBorder="1" applyAlignment="1">
      <alignment horizontal="center" vertical="center"/>
    </xf>
    <xf numFmtId="3" fontId="3" fillId="0" borderId="12" xfId="3" applyNumberFormat="1" applyFont="1" applyBorder="1" applyAlignment="1">
      <alignment horizontal="center" vertical="center"/>
    </xf>
    <xf numFmtId="166" fontId="3" fillId="0" borderId="11" xfId="3" applyNumberFormat="1" applyFont="1" applyBorder="1" applyAlignment="1">
      <alignment horizontal="center" vertical="center"/>
    </xf>
    <xf numFmtId="166" fontId="3" fillId="0" borderId="8" xfId="3" applyNumberFormat="1" applyFont="1" applyBorder="1" applyAlignment="1">
      <alignment horizontal="center" vertical="center"/>
    </xf>
    <xf numFmtId="166" fontId="3" fillId="0" borderId="12" xfId="3" applyNumberFormat="1" applyFont="1" applyBorder="1" applyAlignment="1">
      <alignment horizontal="center" vertical="center"/>
    </xf>
    <xf numFmtId="3" fontId="3" fillId="0" borderId="11" xfId="3" applyNumberFormat="1" applyFont="1" applyBorder="1" applyAlignment="1">
      <alignment horizontal="center" vertical="center"/>
    </xf>
    <xf numFmtId="3" fontId="3" fillId="0" borderId="8" xfId="3" applyNumberFormat="1" applyFont="1" applyBorder="1" applyAlignment="1">
      <alignment horizontal="center" vertical="center"/>
    </xf>
    <xf numFmtId="165" fontId="3" fillId="0" borderId="1" xfId="3" applyNumberFormat="1" applyFont="1" applyBorder="1" applyAlignment="1">
      <alignment horizontal="center" vertical="center"/>
    </xf>
    <xf numFmtId="3" fontId="3" fillId="0" borderId="2" xfId="3" applyNumberFormat="1" applyFont="1" applyBorder="1" applyAlignment="1">
      <alignment horizontal="center" vertical="center"/>
    </xf>
    <xf numFmtId="166" fontId="3" fillId="0" borderId="3" xfId="3" applyNumberFormat="1" applyFont="1" applyBorder="1" applyAlignment="1">
      <alignment horizontal="center" vertical="center"/>
    </xf>
    <xf numFmtId="166" fontId="3" fillId="0" borderId="1" xfId="3" applyNumberFormat="1" applyFont="1" applyBorder="1" applyAlignment="1">
      <alignment horizontal="center" vertical="center"/>
    </xf>
    <xf numFmtId="166" fontId="3" fillId="0" borderId="2" xfId="3" applyNumberFormat="1" applyFont="1" applyBorder="1" applyAlignment="1">
      <alignment horizontal="center" vertical="center"/>
    </xf>
    <xf numFmtId="3" fontId="3" fillId="0" borderId="3" xfId="3" applyNumberFormat="1" applyFont="1" applyBorder="1" applyAlignment="1">
      <alignment horizontal="center" vertical="center"/>
    </xf>
    <xf numFmtId="3" fontId="3" fillId="0" borderId="1" xfId="3" applyNumberFormat="1" applyFont="1" applyBorder="1" applyAlignment="1">
      <alignment horizontal="center" vertical="center"/>
    </xf>
    <xf numFmtId="165" fontId="3" fillId="0" borderId="4" xfId="3" applyNumberFormat="1" applyFont="1" applyBorder="1" applyAlignment="1">
      <alignment horizontal="center" vertical="center"/>
    </xf>
    <xf numFmtId="3" fontId="3" fillId="0" borderId="7" xfId="3" applyNumberFormat="1" applyFont="1" applyBorder="1" applyAlignment="1">
      <alignment horizontal="center" vertical="center"/>
    </xf>
    <xf numFmtId="166" fontId="3" fillId="0" borderId="6" xfId="3" applyNumberFormat="1" applyFont="1" applyBorder="1" applyAlignment="1">
      <alignment horizontal="center" vertical="center"/>
    </xf>
    <xf numFmtId="166" fontId="3" fillId="0" borderId="4" xfId="3" applyNumberFormat="1" applyFont="1" applyBorder="1" applyAlignment="1">
      <alignment horizontal="center" vertical="center"/>
    </xf>
    <xf numFmtId="166" fontId="3" fillId="0" borderId="7" xfId="3" applyNumberFormat="1" applyFont="1" applyBorder="1" applyAlignment="1">
      <alignment horizontal="center" vertical="center"/>
    </xf>
    <xf numFmtId="3" fontId="3" fillId="0" borderId="6" xfId="3" applyNumberFormat="1" applyFont="1" applyBorder="1" applyAlignment="1">
      <alignment horizontal="center" vertical="center"/>
    </xf>
    <xf numFmtId="3" fontId="3" fillId="0" borderId="4" xfId="3" applyNumberFormat="1" applyFont="1" applyBorder="1" applyAlignment="1">
      <alignment horizontal="center" vertical="center"/>
    </xf>
    <xf numFmtId="165" fontId="3" fillId="0" borderId="0" xfId="3" applyNumberFormat="1" applyFont="1"/>
    <xf numFmtId="3" fontId="2" fillId="0" borderId="0" xfId="3" applyNumberFormat="1" applyFont="1" applyAlignment="1">
      <alignment horizontal="center"/>
    </xf>
    <xf numFmtId="166" fontId="2" fillId="0" borderId="0" xfId="3" applyNumberFormat="1" applyFont="1" applyAlignment="1">
      <alignment horizontal="center" vertical="center"/>
    </xf>
    <xf numFmtId="3" fontId="2" fillId="0" borderId="0" xfId="3" applyNumberFormat="1" applyFont="1" applyAlignment="1">
      <alignment horizontal="center" vertical="center"/>
    </xf>
    <xf numFmtId="166" fontId="3" fillId="0" borderId="0" xfId="3" applyNumberFormat="1" applyFont="1" applyAlignment="1">
      <alignment horizontal="center" vertical="center"/>
    </xf>
    <xf numFmtId="167" fontId="3" fillId="0" borderId="0" xfId="3" applyNumberFormat="1" applyFont="1" applyAlignment="1">
      <alignment horizontal="center" vertical="center"/>
    </xf>
    <xf numFmtId="4" fontId="3" fillId="0" borderId="0" xfId="3" applyNumberFormat="1" applyFont="1" applyAlignment="1">
      <alignment horizontal="center" vertical="center"/>
    </xf>
    <xf numFmtId="165" fontId="2" fillId="5" borderId="6" xfId="3" applyNumberFormat="1" applyFont="1" applyFill="1" applyBorder="1" applyAlignment="1">
      <alignment horizontal="center" vertical="center" wrapText="1"/>
    </xf>
    <xf numFmtId="165" fontId="2" fillId="5" borderId="4" xfId="3" applyNumberFormat="1" applyFont="1" applyFill="1" applyBorder="1" applyAlignment="1">
      <alignment horizontal="center" vertical="center" wrapText="1"/>
    </xf>
    <xf numFmtId="165" fontId="2" fillId="5" borderId="7" xfId="3" applyNumberFormat="1" applyFont="1" applyFill="1" applyBorder="1" applyAlignment="1">
      <alignment horizontal="center" vertical="center" wrapText="1"/>
    </xf>
    <xf numFmtId="3" fontId="2" fillId="0" borderId="20" xfId="3" applyNumberFormat="1" applyFont="1" applyBorder="1" applyAlignment="1">
      <alignment horizontal="center" vertical="center"/>
    </xf>
    <xf numFmtId="165" fontId="7" fillId="0" borderId="12" xfId="3" applyNumberFormat="1" applyFont="1" applyBorder="1" applyAlignment="1">
      <alignment horizontal="center" vertical="center"/>
    </xf>
    <xf numFmtId="4" fontId="3" fillId="0" borderId="11" xfId="3" applyNumberFormat="1" applyFont="1" applyBorder="1" applyAlignment="1">
      <alignment horizontal="center"/>
    </xf>
    <xf numFmtId="4" fontId="3" fillId="0" borderId="8" xfId="3" applyNumberFormat="1" applyFont="1" applyBorder="1" applyAlignment="1">
      <alignment horizontal="center"/>
    </xf>
    <xf numFmtId="4" fontId="3" fillId="0" borderId="12" xfId="3" applyNumberFormat="1" applyFont="1" applyBorder="1" applyAlignment="1">
      <alignment horizontal="center"/>
    </xf>
    <xf numFmtId="165" fontId="0" fillId="0" borderId="20" xfId="3" applyNumberFormat="1" applyFont="1" applyBorder="1"/>
    <xf numFmtId="165" fontId="7" fillId="0" borderId="2" xfId="3" applyNumberFormat="1" applyFont="1" applyBorder="1" applyAlignment="1">
      <alignment horizontal="center" vertical="center"/>
    </xf>
    <xf numFmtId="4" fontId="3" fillId="0" borderId="3" xfId="3" applyNumberFormat="1" applyFont="1" applyBorder="1" applyAlignment="1">
      <alignment horizontal="center"/>
    </xf>
    <xf numFmtId="4" fontId="3" fillId="0" borderId="1" xfId="3" applyNumberFormat="1" applyFont="1" applyBorder="1" applyAlignment="1">
      <alignment horizontal="center"/>
    </xf>
    <xf numFmtId="4" fontId="3" fillId="0" borderId="2" xfId="3" applyNumberFormat="1" applyFont="1" applyBorder="1" applyAlignment="1">
      <alignment horizontal="center"/>
    </xf>
    <xf numFmtId="165" fontId="7" fillId="0" borderId="7" xfId="3" applyNumberFormat="1" applyFont="1" applyBorder="1" applyAlignment="1">
      <alignment horizontal="center" vertical="center"/>
    </xf>
    <xf numFmtId="4" fontId="3" fillId="0" borderId="6" xfId="3" applyNumberFormat="1" applyFont="1" applyBorder="1" applyAlignment="1">
      <alignment horizontal="center"/>
    </xf>
    <xf numFmtId="4" fontId="3" fillId="0" borderId="4" xfId="3" applyNumberFormat="1" applyFont="1" applyBorder="1" applyAlignment="1">
      <alignment horizontal="center"/>
    </xf>
    <xf numFmtId="4" fontId="3" fillId="0" borderId="7" xfId="3" applyNumberFormat="1" applyFont="1" applyBorder="1" applyAlignment="1">
      <alignment horizontal="center"/>
    </xf>
    <xf numFmtId="165" fontId="0" fillId="0" borderId="0" xfId="3" applyNumberFormat="1" applyFont="1" applyAlignment="1">
      <alignment horizontal="center"/>
    </xf>
    <xf numFmtId="4" fontId="0" fillId="0" borderId="0" xfId="3" applyNumberFormat="1" applyFont="1" applyAlignment="1">
      <alignment horizontal="center"/>
    </xf>
    <xf numFmtId="4" fontId="2" fillId="0" borderId="0" xfId="3" applyNumberFormat="1" applyFont="1" applyAlignment="1">
      <alignment horizontal="right"/>
    </xf>
    <xf numFmtId="4" fontId="2" fillId="0" borderId="0" xfId="3" applyNumberFormat="1" applyFont="1" applyAlignment="1">
      <alignment horizontal="center"/>
    </xf>
    <xf numFmtId="4" fontId="2" fillId="3" borderId="0" xfId="3" applyNumberFormat="1" applyFont="1" applyFill="1" applyAlignment="1">
      <alignment horizontal="center"/>
    </xf>
    <xf numFmtId="4" fontId="3" fillId="6" borderId="8" xfId="3" applyNumberFormat="1" applyFont="1" applyFill="1" applyBorder="1" applyAlignment="1">
      <alignment horizontal="center"/>
    </xf>
    <xf numFmtId="4" fontId="3" fillId="6" borderId="1" xfId="3" applyNumberFormat="1" applyFont="1" applyFill="1" applyBorder="1" applyAlignment="1">
      <alignment horizontal="center"/>
    </xf>
    <xf numFmtId="4" fontId="3" fillId="6" borderId="4" xfId="3" applyNumberFormat="1" applyFont="1" applyFill="1" applyBorder="1" applyAlignment="1">
      <alignment horizontal="center"/>
    </xf>
    <xf numFmtId="0" fontId="9" fillId="0" borderId="0" xfId="0" applyFont="1"/>
    <xf numFmtId="9" fontId="9" fillId="0" borderId="0" xfId="5" applyFont="1"/>
    <xf numFmtId="43" fontId="3" fillId="0" borderId="13" xfId="4" applyFont="1" applyBorder="1" applyAlignment="1">
      <alignment horizontal="center" vertical="center"/>
    </xf>
    <xf numFmtId="169" fontId="3" fillId="0" borderId="11" xfId="2" applyNumberFormat="1" applyFont="1" applyBorder="1" applyAlignment="1">
      <alignment horizontal="center" vertical="center"/>
    </xf>
    <xf numFmtId="169" fontId="3" fillId="0" borderId="8" xfId="2" applyNumberFormat="1" applyFont="1" applyBorder="1" applyAlignment="1">
      <alignment horizontal="center" vertical="center"/>
    </xf>
    <xf numFmtId="169" fontId="3" fillId="0" borderId="12" xfId="2" applyNumberFormat="1" applyFont="1" applyBorder="1" applyAlignment="1">
      <alignment horizontal="center" vertical="center"/>
    </xf>
    <xf numFmtId="169" fontId="3" fillId="0" borderId="3" xfId="2" applyNumberFormat="1" applyFont="1" applyBorder="1" applyAlignment="1">
      <alignment horizontal="center" vertical="center"/>
    </xf>
    <xf numFmtId="169" fontId="3" fillId="0" borderId="1" xfId="2" applyNumberFormat="1" applyFont="1" applyBorder="1" applyAlignment="1">
      <alignment horizontal="center" vertical="center"/>
    </xf>
    <xf numFmtId="169" fontId="3" fillId="0" borderId="2" xfId="2" applyNumberFormat="1" applyFont="1" applyBorder="1" applyAlignment="1">
      <alignment horizontal="center" vertical="center"/>
    </xf>
    <xf numFmtId="169" fontId="3" fillId="0" borderId="6" xfId="2" applyNumberFormat="1" applyFont="1" applyBorder="1" applyAlignment="1">
      <alignment horizontal="center" vertical="center"/>
    </xf>
    <xf numFmtId="169" fontId="3" fillId="0" borderId="4" xfId="2" applyNumberFormat="1" applyFont="1" applyBorder="1" applyAlignment="1">
      <alignment horizontal="center" vertical="center"/>
    </xf>
    <xf numFmtId="3" fontId="2" fillId="0" borderId="0" xfId="3" applyNumberFormat="1" applyFont="1" applyBorder="1" applyAlignment="1">
      <alignment horizontal="center"/>
    </xf>
    <xf numFmtId="166" fontId="3" fillId="0" borderId="22" xfId="3" applyNumberFormat="1" applyFont="1" applyBorder="1" applyAlignment="1">
      <alignment horizontal="center" vertical="center"/>
    </xf>
    <xf numFmtId="166" fontId="3" fillId="0" borderId="9" xfId="3" applyNumberFormat="1" applyFont="1" applyBorder="1" applyAlignment="1">
      <alignment horizontal="center" vertical="center"/>
    </xf>
    <xf numFmtId="166" fontId="3" fillId="0" borderId="10" xfId="3" applyNumberFormat="1" applyFont="1" applyBorder="1" applyAlignment="1">
      <alignment horizontal="center" vertical="center"/>
    </xf>
    <xf numFmtId="166" fontId="3" fillId="0" borderId="23" xfId="3" applyNumberFormat="1" applyFont="1" applyBorder="1" applyAlignment="1">
      <alignment horizontal="center" vertical="center"/>
    </xf>
    <xf numFmtId="166" fontId="3" fillId="0" borderId="17" xfId="3" applyNumberFormat="1" applyFont="1" applyBorder="1" applyAlignment="1">
      <alignment horizontal="center" vertical="center"/>
    </xf>
    <xf numFmtId="165" fontId="3" fillId="0" borderId="0" xfId="3" applyNumberFormat="1" applyFont="1" applyBorder="1"/>
    <xf numFmtId="166" fontId="2" fillId="2" borderId="26" xfId="1" applyNumberFormat="1" applyFont="1" applyFill="1" applyBorder="1" applyAlignment="1">
      <alignment horizontal="center" vertical="center" wrapText="1"/>
    </xf>
    <xf numFmtId="3" fontId="2" fillId="2" borderId="27" xfId="1" applyNumberFormat="1" applyFont="1" applyFill="1" applyBorder="1" applyAlignment="1">
      <alignment horizontal="center" vertical="center" wrapText="1"/>
    </xf>
    <xf numFmtId="166" fontId="2" fillId="2" borderId="25" xfId="1" applyNumberFormat="1" applyFont="1" applyFill="1" applyBorder="1" applyAlignment="1">
      <alignment horizontal="center" vertical="center" wrapText="1"/>
    </xf>
    <xf numFmtId="166" fontId="2" fillId="2" borderId="27" xfId="1" applyNumberFormat="1" applyFont="1" applyFill="1" applyBorder="1" applyAlignment="1">
      <alignment horizontal="center" vertical="center" wrapText="1"/>
    </xf>
    <xf numFmtId="165" fontId="3" fillId="0" borderId="24" xfId="1" applyNumberFormat="1" applyFont="1" applyFill="1" applyBorder="1" applyAlignment="1">
      <alignment horizontal="center" vertical="center"/>
    </xf>
    <xf numFmtId="165" fontId="3" fillId="0" borderId="8" xfId="1" applyNumberFormat="1" applyFont="1" applyFill="1" applyBorder="1" applyAlignment="1">
      <alignment horizontal="center" vertical="center"/>
    </xf>
    <xf numFmtId="165" fontId="3" fillId="0" borderId="31" xfId="1" applyNumberFormat="1" applyFont="1" applyFill="1" applyBorder="1" applyAlignment="1">
      <alignment horizontal="center" vertical="center"/>
    </xf>
    <xf numFmtId="4" fontId="3" fillId="0" borderId="24" xfId="1" applyNumberFormat="1" applyFont="1" applyFill="1" applyBorder="1" applyAlignment="1">
      <alignment horizontal="center" vertical="center"/>
    </xf>
    <xf numFmtId="4" fontId="3" fillId="0" borderId="8" xfId="1" applyNumberFormat="1" applyFont="1" applyFill="1" applyBorder="1" applyAlignment="1">
      <alignment horizontal="center" vertical="center"/>
    </xf>
    <xf numFmtId="4" fontId="3" fillId="0" borderId="31" xfId="1" applyNumberFormat="1" applyFont="1" applyFill="1" applyBorder="1" applyAlignment="1">
      <alignment horizontal="center" vertical="center"/>
    </xf>
    <xf numFmtId="168" fontId="3" fillId="0" borderId="24" xfId="4" applyNumberFormat="1" applyFont="1" applyFill="1" applyBorder="1" applyAlignment="1">
      <alignment horizontal="center" vertical="center"/>
    </xf>
    <xf numFmtId="168" fontId="3" fillId="0" borderId="8" xfId="4" applyNumberFormat="1" applyFont="1" applyFill="1" applyBorder="1" applyAlignment="1">
      <alignment horizontal="center" vertical="center"/>
    </xf>
    <xf numFmtId="3" fontId="3" fillId="0" borderId="31" xfId="1" applyNumberFormat="1" applyFont="1" applyFill="1" applyBorder="1" applyAlignment="1">
      <alignment horizontal="center" vertical="center"/>
    </xf>
    <xf numFmtId="4" fontId="3" fillId="0" borderId="8" xfId="1" applyNumberFormat="1" applyFont="1" applyFill="1" applyBorder="1" applyAlignment="1">
      <alignment horizontal="right" vertical="center"/>
    </xf>
    <xf numFmtId="168" fontId="3" fillId="0" borderId="24" xfId="1" applyNumberFormat="1" applyFont="1" applyFill="1" applyBorder="1" applyAlignment="1">
      <alignment horizontal="center" vertical="center"/>
    </xf>
    <xf numFmtId="168" fontId="3" fillId="0" borderId="8" xfId="1" applyNumberFormat="1" applyFont="1" applyFill="1" applyBorder="1" applyAlignment="1">
      <alignment horizontal="center" vertical="center"/>
    </xf>
    <xf numFmtId="165" fontId="3" fillId="0" borderId="32" xfId="1" applyNumberFormat="1" applyFont="1" applyFill="1" applyBorder="1" applyAlignment="1">
      <alignment horizontal="center" vertical="center"/>
    </xf>
    <xf numFmtId="165" fontId="3" fillId="0" borderId="33" xfId="1" applyNumberFormat="1" applyFont="1" applyFill="1" applyBorder="1" applyAlignment="1">
      <alignment horizontal="center" vertical="center"/>
    </xf>
    <xf numFmtId="165" fontId="3" fillId="0" borderId="34" xfId="1" applyNumberFormat="1" applyFont="1" applyFill="1" applyBorder="1" applyAlignment="1">
      <alignment horizontal="center" vertical="center"/>
    </xf>
    <xf numFmtId="4" fontId="3" fillId="0" borderId="32" xfId="1" applyNumberFormat="1" applyFont="1" applyFill="1" applyBorder="1" applyAlignment="1">
      <alignment horizontal="center" vertical="center"/>
    </xf>
    <xf numFmtId="4" fontId="3" fillId="0" borderId="33" xfId="1" applyNumberFormat="1" applyFont="1" applyFill="1" applyBorder="1" applyAlignment="1">
      <alignment horizontal="center" vertical="center"/>
    </xf>
    <xf numFmtId="4" fontId="3" fillId="0" borderId="34" xfId="1" applyNumberFormat="1" applyFont="1" applyFill="1" applyBorder="1" applyAlignment="1">
      <alignment horizontal="center" vertical="center"/>
    </xf>
    <xf numFmtId="168" fontId="3" fillId="0" borderId="32" xfId="1" applyNumberFormat="1" applyFont="1" applyFill="1" applyBorder="1" applyAlignment="1">
      <alignment horizontal="center" vertical="center"/>
    </xf>
    <xf numFmtId="168" fontId="3" fillId="0" borderId="33" xfId="1" applyNumberFormat="1" applyFont="1" applyFill="1" applyBorder="1" applyAlignment="1">
      <alignment horizontal="center" vertical="center"/>
    </xf>
    <xf numFmtId="4" fontId="3" fillId="0" borderId="33" xfId="1" applyNumberFormat="1" applyFont="1" applyFill="1" applyBorder="1" applyAlignment="1">
      <alignment horizontal="right" vertical="center"/>
    </xf>
    <xf numFmtId="3" fontId="3" fillId="0" borderId="34" xfId="1" applyNumberFormat="1" applyFont="1" applyFill="1" applyBorder="1" applyAlignment="1">
      <alignment horizontal="center" vertical="center"/>
    </xf>
    <xf numFmtId="165" fontId="3" fillId="0" borderId="28" xfId="1" applyNumberFormat="1" applyFont="1" applyFill="1" applyBorder="1" applyAlignment="1">
      <alignment horizontal="center" vertical="center"/>
    </xf>
    <xf numFmtId="165" fontId="3" fillId="0" borderId="29" xfId="1" applyNumberFormat="1" applyFont="1" applyFill="1" applyBorder="1" applyAlignment="1">
      <alignment horizontal="center" vertical="center"/>
    </xf>
    <xf numFmtId="165" fontId="3" fillId="0" borderId="30" xfId="1" applyNumberFormat="1" applyFont="1" applyFill="1" applyBorder="1" applyAlignment="1">
      <alignment horizontal="center" vertical="center"/>
    </xf>
    <xf numFmtId="4" fontId="3" fillId="0" borderId="28" xfId="1" applyNumberFormat="1" applyFont="1" applyFill="1" applyBorder="1" applyAlignment="1">
      <alignment horizontal="center" vertical="center"/>
    </xf>
    <xf numFmtId="4" fontId="3" fillId="0" borderId="29" xfId="1" applyNumberFormat="1" applyFont="1" applyFill="1" applyBorder="1" applyAlignment="1">
      <alignment horizontal="center" vertical="center"/>
    </xf>
    <xf numFmtId="4" fontId="3" fillId="0" borderId="30" xfId="1" applyNumberFormat="1" applyFont="1" applyFill="1" applyBorder="1" applyAlignment="1">
      <alignment horizontal="center" vertical="center"/>
    </xf>
    <xf numFmtId="168" fontId="3" fillId="0" borderId="28" xfId="4" applyNumberFormat="1" applyFont="1" applyFill="1" applyBorder="1" applyAlignment="1">
      <alignment horizontal="center" vertical="center"/>
    </xf>
    <xf numFmtId="168" fontId="3" fillId="0" borderId="29" xfId="4" applyNumberFormat="1" applyFont="1" applyFill="1" applyBorder="1" applyAlignment="1">
      <alignment horizontal="center" vertical="center"/>
    </xf>
    <xf numFmtId="3" fontId="3" fillId="0" borderId="30" xfId="1" applyNumberFormat="1" applyFont="1" applyFill="1" applyBorder="1" applyAlignment="1">
      <alignment horizontal="center" vertical="center"/>
    </xf>
    <xf numFmtId="168" fontId="3" fillId="0" borderId="32" xfId="4" applyNumberFormat="1" applyFont="1" applyFill="1" applyBorder="1" applyAlignment="1">
      <alignment horizontal="center" vertical="center"/>
    </xf>
    <xf numFmtId="168" fontId="3" fillId="0" borderId="33" xfId="4" applyNumberFormat="1" applyFont="1" applyFill="1" applyBorder="1" applyAlignment="1">
      <alignment horizontal="center" vertical="center"/>
    </xf>
    <xf numFmtId="3" fontId="2" fillId="0" borderId="13" xfId="1" applyNumberFormat="1" applyFont="1" applyFill="1" applyBorder="1" applyAlignment="1">
      <alignment horizontal="center" vertical="center"/>
    </xf>
    <xf numFmtId="4" fontId="3" fillId="0" borderId="13" xfId="1" applyNumberFormat="1" applyFont="1" applyBorder="1" applyAlignment="1">
      <alignment horizontal="center" vertical="center"/>
    </xf>
    <xf numFmtId="165" fontId="3" fillId="0" borderId="35" xfId="3" applyNumberFormat="1" applyFont="1" applyBorder="1" applyAlignment="1">
      <alignment horizontal="center" vertical="center"/>
    </xf>
    <xf numFmtId="165" fontId="3" fillId="0" borderId="23" xfId="3" applyNumberFormat="1" applyFont="1" applyBorder="1" applyAlignment="1">
      <alignment horizontal="center" vertical="center"/>
    </xf>
    <xf numFmtId="165" fontId="3" fillId="0" borderId="17" xfId="3" applyNumberFormat="1" applyFont="1" applyBorder="1" applyAlignment="1">
      <alignment horizontal="center" vertical="center"/>
    </xf>
    <xf numFmtId="165" fontId="3" fillId="0" borderId="35" xfId="2" applyNumberFormat="1" applyFont="1" applyBorder="1" applyAlignment="1">
      <alignment horizontal="center" vertical="center"/>
    </xf>
    <xf numFmtId="165" fontId="3" fillId="0" borderId="23" xfId="2" applyNumberFormat="1" applyFont="1" applyBorder="1" applyAlignment="1">
      <alignment horizontal="center" vertical="center"/>
    </xf>
    <xf numFmtId="4" fontId="3" fillId="0" borderId="18" xfId="2" applyNumberFormat="1" applyFont="1" applyBorder="1" applyAlignment="1">
      <alignment horizontal="center" vertical="center"/>
    </xf>
    <xf numFmtId="4" fontId="3" fillId="0" borderId="37" xfId="2" applyNumberFormat="1" applyFont="1" applyBorder="1" applyAlignment="1">
      <alignment horizontal="center" vertical="center"/>
    </xf>
    <xf numFmtId="4" fontId="3" fillId="0" borderId="38" xfId="2" applyNumberFormat="1" applyFont="1" applyBorder="1" applyAlignment="1">
      <alignment horizontal="center" vertical="center"/>
    </xf>
    <xf numFmtId="3" fontId="3" fillId="0" borderId="10" xfId="2" applyNumberFormat="1" applyFont="1" applyBorder="1" applyAlignment="1">
      <alignment horizontal="center" vertical="center"/>
    </xf>
    <xf numFmtId="3" fontId="3" fillId="0" borderId="2" xfId="2" applyNumberFormat="1" applyFont="1" applyBorder="1" applyAlignment="1">
      <alignment horizontal="center" vertical="center"/>
    </xf>
    <xf numFmtId="3" fontId="3" fillId="0" borderId="7" xfId="2" applyNumberFormat="1" applyFont="1" applyBorder="1" applyAlignment="1">
      <alignment horizontal="center" vertical="center"/>
    </xf>
    <xf numFmtId="167" fontId="2" fillId="5" borderId="40" xfId="3" applyNumberFormat="1" applyFont="1" applyFill="1" applyBorder="1" applyAlignment="1">
      <alignment horizontal="center" vertical="center" wrapText="1"/>
    </xf>
    <xf numFmtId="167" fontId="2" fillId="5" borderId="41" xfId="3" applyNumberFormat="1" applyFont="1" applyFill="1" applyBorder="1" applyAlignment="1">
      <alignment horizontal="center" vertical="center" wrapText="1"/>
    </xf>
    <xf numFmtId="165" fontId="3" fillId="0" borderId="10" xfId="3" applyNumberFormat="1" applyFont="1" applyBorder="1" applyAlignment="1">
      <alignment horizontal="center" vertical="center"/>
    </xf>
    <xf numFmtId="165" fontId="3" fillId="0" borderId="2" xfId="3" applyNumberFormat="1" applyFont="1" applyBorder="1" applyAlignment="1">
      <alignment horizontal="center" vertical="center"/>
    </xf>
    <xf numFmtId="165" fontId="3" fillId="0" borderId="7" xfId="3" applyNumberFormat="1" applyFont="1" applyBorder="1" applyAlignment="1">
      <alignment horizontal="center" vertical="center"/>
    </xf>
    <xf numFmtId="167" fontId="2" fillId="5" borderId="43" xfId="3" applyNumberFormat="1" applyFont="1" applyFill="1" applyBorder="1" applyAlignment="1">
      <alignment horizontal="center" vertical="center" wrapText="1"/>
    </xf>
    <xf numFmtId="167" fontId="2" fillId="5" borderId="44" xfId="3" applyNumberFormat="1" applyFont="1" applyFill="1" applyBorder="1" applyAlignment="1">
      <alignment horizontal="center" vertical="center" wrapText="1"/>
    </xf>
    <xf numFmtId="167" fontId="2" fillId="5" borderId="45" xfId="3" applyNumberFormat="1" applyFont="1" applyFill="1" applyBorder="1" applyAlignment="1">
      <alignment horizontal="center" vertical="center" wrapText="1"/>
    </xf>
    <xf numFmtId="165" fontId="7" fillId="0" borderId="35" xfId="3" applyNumberFormat="1" applyFont="1" applyBorder="1" applyAlignment="1">
      <alignment horizontal="center" vertical="center"/>
    </xf>
    <xf numFmtId="165" fontId="7" fillId="0" borderId="23" xfId="3" applyNumberFormat="1" applyFont="1" applyBorder="1" applyAlignment="1">
      <alignment horizontal="center" vertical="center"/>
    </xf>
    <xf numFmtId="165" fontId="7" fillId="0" borderId="17" xfId="3" applyNumberFormat="1" applyFont="1" applyBorder="1" applyAlignment="1">
      <alignment horizontal="center" vertical="center"/>
    </xf>
    <xf numFmtId="167" fontId="3" fillId="0" borderId="21" xfId="2" applyNumberFormat="1" applyFont="1" applyBorder="1" applyAlignment="1">
      <alignment horizontal="center" vertical="center"/>
    </xf>
    <xf numFmtId="167" fontId="3" fillId="0" borderId="46" xfId="2" applyNumberFormat="1" applyFont="1" applyBorder="1" applyAlignment="1">
      <alignment horizontal="center" vertical="center"/>
    </xf>
    <xf numFmtId="167" fontId="3" fillId="0" borderId="47" xfId="2" applyNumberFormat="1" applyFont="1" applyBorder="1" applyAlignment="1">
      <alignment horizontal="center" vertical="center"/>
    </xf>
    <xf numFmtId="167" fontId="2" fillId="5" borderId="48" xfId="2" applyNumberFormat="1" applyFont="1" applyFill="1" applyBorder="1" applyAlignment="1">
      <alignment horizontal="center" vertical="center" wrapText="1"/>
    </xf>
    <xf numFmtId="167" fontId="2" fillId="5" borderId="49" xfId="2" applyNumberFormat="1" applyFont="1" applyFill="1" applyBorder="1" applyAlignment="1">
      <alignment horizontal="center" vertical="center" wrapText="1"/>
    </xf>
    <xf numFmtId="167" fontId="2" fillId="5" borderId="5" xfId="2" applyNumberFormat="1" applyFont="1" applyFill="1" applyBorder="1" applyAlignment="1">
      <alignment horizontal="center" vertical="center" wrapText="1"/>
    </xf>
    <xf numFmtId="166" fontId="3" fillId="0" borderId="22" xfId="2" applyNumberFormat="1" applyFont="1" applyBorder="1" applyAlignment="1">
      <alignment horizontal="center" vertical="center"/>
    </xf>
    <xf numFmtId="166" fontId="3" fillId="0" borderId="50" xfId="2" applyNumberFormat="1" applyFont="1" applyBorder="1" applyAlignment="1">
      <alignment horizontal="center" vertical="center"/>
    </xf>
    <xf numFmtId="166" fontId="3" fillId="0" borderId="18" xfId="2" applyNumberFormat="1" applyFont="1" applyBorder="1" applyAlignment="1">
      <alignment horizontal="center" vertical="center"/>
    </xf>
    <xf numFmtId="166" fontId="3" fillId="0" borderId="35" xfId="2" applyNumberFormat="1" applyFont="1" applyBorder="1" applyAlignment="1">
      <alignment horizontal="center" vertical="center"/>
    </xf>
    <xf numFmtId="166" fontId="3" fillId="0" borderId="11" xfId="2" applyNumberFormat="1" applyFont="1" applyBorder="1" applyAlignment="1">
      <alignment horizontal="center" vertical="center"/>
    </xf>
    <xf numFmtId="166" fontId="3" fillId="0" borderId="51" xfId="2" applyNumberFormat="1" applyFont="1" applyBorder="1" applyAlignment="1">
      <alignment horizontal="center" vertical="center"/>
    </xf>
    <xf numFmtId="166" fontId="3" fillId="0" borderId="52" xfId="2" applyNumberFormat="1" applyFont="1" applyBorder="1" applyAlignment="1">
      <alignment horizontal="center" vertical="center"/>
    </xf>
    <xf numFmtId="166" fontId="3" fillId="0" borderId="53" xfId="2" applyNumberFormat="1" applyFont="1" applyBorder="1" applyAlignment="1">
      <alignment horizontal="center" vertical="center"/>
    </xf>
    <xf numFmtId="166" fontId="3" fillId="0" borderId="54" xfId="2" applyNumberFormat="1" applyFont="1" applyBorder="1" applyAlignment="1">
      <alignment horizontal="center" vertical="center"/>
    </xf>
    <xf numFmtId="165" fontId="2" fillId="2" borderId="28" xfId="1" applyNumberFormat="1" applyFont="1" applyFill="1" applyBorder="1" applyAlignment="1">
      <alignment horizontal="center" vertical="center" wrapText="1"/>
    </xf>
    <xf numFmtId="165" fontId="2" fillId="2" borderId="25" xfId="1" applyNumberFormat="1" applyFont="1" applyFill="1" applyBorder="1" applyAlignment="1">
      <alignment horizontal="center" vertical="center" wrapText="1"/>
    </xf>
    <xf numFmtId="165" fontId="2" fillId="2" borderId="29" xfId="1" applyNumberFormat="1" applyFont="1" applyFill="1" applyBorder="1" applyAlignment="1">
      <alignment horizontal="center" vertical="center" wrapText="1"/>
    </xf>
    <xf numFmtId="165" fontId="2" fillId="2" borderId="26" xfId="1" applyNumberFormat="1" applyFont="1" applyFill="1" applyBorder="1" applyAlignment="1">
      <alignment horizontal="center" vertical="center" wrapText="1"/>
    </xf>
    <xf numFmtId="165" fontId="2" fillId="2" borderId="30" xfId="1" applyNumberFormat="1" applyFont="1" applyFill="1" applyBorder="1" applyAlignment="1">
      <alignment horizontal="center" vertical="center" wrapText="1"/>
    </xf>
    <xf numFmtId="165" fontId="2" fillId="2" borderId="27" xfId="1" applyNumberFormat="1" applyFont="1" applyFill="1" applyBorder="1" applyAlignment="1">
      <alignment horizontal="center" vertical="center" wrapText="1"/>
    </xf>
    <xf numFmtId="166" fontId="2" fillId="2" borderId="28" xfId="1" applyNumberFormat="1" applyFont="1" applyFill="1" applyBorder="1" applyAlignment="1">
      <alignment horizontal="center" vertical="center" wrapText="1"/>
    </xf>
    <xf numFmtId="166" fontId="2" fillId="2" borderId="29" xfId="1" applyNumberFormat="1" applyFont="1" applyFill="1" applyBorder="1" applyAlignment="1">
      <alignment horizontal="center" vertical="center"/>
    </xf>
    <xf numFmtId="166" fontId="2" fillId="2" borderId="30" xfId="1" applyNumberFormat="1" applyFont="1" applyFill="1" applyBorder="1" applyAlignment="1">
      <alignment horizontal="center" vertical="center"/>
    </xf>
    <xf numFmtId="3" fontId="2" fillId="2" borderId="28" xfId="1" applyNumberFormat="1" applyFont="1" applyFill="1" applyBorder="1" applyAlignment="1">
      <alignment horizontal="center" vertical="center" wrapText="1"/>
    </xf>
    <xf numFmtId="3" fontId="2" fillId="2" borderId="29" xfId="1" applyNumberFormat="1" applyFont="1" applyFill="1" applyBorder="1" applyAlignment="1">
      <alignment horizontal="center" vertical="center"/>
    </xf>
    <xf numFmtId="3" fontId="2" fillId="2" borderId="30" xfId="1" applyNumberFormat="1" applyFont="1" applyFill="1" applyBorder="1" applyAlignment="1">
      <alignment horizontal="center" vertical="center"/>
    </xf>
    <xf numFmtId="165" fontId="2" fillId="5" borderId="22" xfId="2" applyNumberFormat="1" applyFont="1" applyFill="1" applyBorder="1" applyAlignment="1">
      <alignment horizontal="center" vertical="center" wrapText="1"/>
    </xf>
    <xf numFmtId="165" fontId="2" fillId="5" borderId="9" xfId="2" applyNumberFormat="1" applyFont="1" applyFill="1" applyBorder="1" applyAlignment="1">
      <alignment horizontal="center" vertical="center"/>
    </xf>
    <xf numFmtId="165" fontId="2" fillId="5" borderId="10" xfId="2" applyNumberFormat="1" applyFont="1" applyFill="1" applyBorder="1" applyAlignment="1">
      <alignment horizontal="center" vertical="center"/>
    </xf>
    <xf numFmtId="165" fontId="4" fillId="4" borderId="14" xfId="2" applyNumberFormat="1" applyFont="1" applyFill="1" applyBorder="1" applyAlignment="1">
      <alignment horizontal="center"/>
    </xf>
    <xf numFmtId="165" fontId="4" fillId="4" borderId="15" xfId="2" applyNumberFormat="1" applyFont="1" applyFill="1" applyBorder="1" applyAlignment="1">
      <alignment horizontal="center"/>
    </xf>
    <xf numFmtId="4" fontId="2" fillId="5" borderId="22" xfId="2" applyNumberFormat="1" applyFont="1" applyFill="1" applyBorder="1" applyAlignment="1">
      <alignment horizontal="center" vertical="center" wrapText="1"/>
    </xf>
    <xf numFmtId="4" fontId="2" fillId="5" borderId="17" xfId="2" applyNumberFormat="1" applyFont="1" applyFill="1" applyBorder="1" applyAlignment="1">
      <alignment horizontal="center" vertical="center" wrapText="1"/>
    </xf>
    <xf numFmtId="4" fontId="2" fillId="5" borderId="9" xfId="2" applyNumberFormat="1" applyFont="1" applyFill="1" applyBorder="1" applyAlignment="1">
      <alignment horizontal="center" vertical="center" wrapText="1"/>
    </xf>
    <xf numFmtId="4" fontId="2" fillId="5" borderId="4" xfId="2" applyNumberFormat="1" applyFont="1" applyFill="1" applyBorder="1" applyAlignment="1">
      <alignment horizontal="center" vertical="center" wrapText="1"/>
    </xf>
    <xf numFmtId="4" fontId="2" fillId="5" borderId="10" xfId="2" applyNumberFormat="1" applyFont="1" applyFill="1" applyBorder="1" applyAlignment="1">
      <alignment horizontal="center" vertical="center" wrapText="1"/>
    </xf>
    <xf numFmtId="4" fontId="2" fillId="5" borderId="5" xfId="2" applyNumberFormat="1" applyFont="1" applyFill="1" applyBorder="1" applyAlignment="1">
      <alignment horizontal="center" vertical="center" wrapText="1"/>
    </xf>
    <xf numFmtId="4" fontId="2" fillId="5" borderId="36" xfId="2" applyNumberFormat="1" applyFont="1" applyFill="1" applyBorder="1" applyAlignment="1">
      <alignment horizontal="center" vertical="center" wrapText="1"/>
    </xf>
    <xf numFmtId="165" fontId="2" fillId="5" borderId="11" xfId="2" applyNumberFormat="1" applyFont="1" applyFill="1" applyBorder="1" applyAlignment="1">
      <alignment horizontal="center" vertical="center" wrapText="1"/>
    </xf>
    <xf numFmtId="165" fontId="2" fillId="5" borderId="8" xfId="2" applyNumberFormat="1" applyFont="1" applyFill="1" applyBorder="1" applyAlignment="1">
      <alignment horizontal="center" vertical="center"/>
    </xf>
    <xf numFmtId="165" fontId="2" fillId="5" borderId="12" xfId="2" applyNumberFormat="1" applyFont="1" applyFill="1" applyBorder="1" applyAlignment="1">
      <alignment horizontal="center" vertical="center"/>
    </xf>
    <xf numFmtId="165" fontId="10" fillId="7" borderId="14" xfId="2" applyNumberFormat="1" applyFont="1" applyFill="1" applyBorder="1" applyAlignment="1">
      <alignment horizontal="center"/>
    </xf>
    <xf numFmtId="165" fontId="10" fillId="7" borderId="15" xfId="2" applyNumberFormat="1" applyFont="1" applyFill="1" applyBorder="1" applyAlignment="1">
      <alignment horizontal="center"/>
    </xf>
    <xf numFmtId="165" fontId="10" fillId="7" borderId="16" xfId="2" applyNumberFormat="1" applyFont="1" applyFill="1" applyBorder="1" applyAlignment="1">
      <alignment horizontal="center"/>
    </xf>
    <xf numFmtId="165" fontId="5" fillId="5" borderId="14" xfId="3" applyNumberFormat="1" applyFont="1" applyFill="1" applyBorder="1" applyAlignment="1">
      <alignment horizontal="center" vertical="center"/>
    </xf>
    <xf numFmtId="165" fontId="5" fillId="5" borderId="15" xfId="3" applyNumberFormat="1" applyFont="1" applyFill="1" applyBorder="1" applyAlignment="1">
      <alignment horizontal="center" vertical="center"/>
    </xf>
    <xf numFmtId="165" fontId="5" fillId="5" borderId="16" xfId="3" applyNumberFormat="1" applyFont="1" applyFill="1" applyBorder="1" applyAlignment="1">
      <alignment horizontal="center" vertical="center"/>
    </xf>
    <xf numFmtId="4" fontId="2" fillId="5" borderId="23" xfId="3" applyNumberFormat="1" applyFont="1" applyFill="1" applyBorder="1" applyAlignment="1">
      <alignment horizontal="center" vertical="center" wrapText="1"/>
    </xf>
    <xf numFmtId="4" fontId="2" fillId="5" borderId="17" xfId="3" applyNumberFormat="1" applyFont="1" applyFill="1" applyBorder="1" applyAlignment="1">
      <alignment horizontal="center" vertical="center" wrapText="1"/>
    </xf>
    <xf numFmtId="4" fontId="2" fillId="5" borderId="1" xfId="3" applyNumberFormat="1" applyFont="1" applyFill="1" applyBorder="1" applyAlignment="1">
      <alignment horizontal="center" vertical="center" wrapText="1"/>
    </xf>
    <xf numFmtId="4" fontId="2" fillId="5" borderId="4" xfId="3" applyNumberFormat="1" applyFont="1" applyFill="1" applyBorder="1" applyAlignment="1">
      <alignment horizontal="center" vertical="center" wrapText="1"/>
    </xf>
    <xf numFmtId="4" fontId="2" fillId="5" borderId="2" xfId="3" applyNumberFormat="1" applyFont="1" applyFill="1" applyBorder="1" applyAlignment="1">
      <alignment horizontal="center" vertical="center" wrapText="1"/>
    </xf>
    <xf numFmtId="4" fontId="2" fillId="5" borderId="7" xfId="3" applyNumberFormat="1" applyFont="1" applyFill="1" applyBorder="1" applyAlignment="1">
      <alignment horizontal="center" vertical="center" wrapText="1"/>
    </xf>
    <xf numFmtId="165" fontId="2" fillId="5" borderId="3" xfId="3" applyNumberFormat="1" applyFont="1" applyFill="1" applyBorder="1" applyAlignment="1">
      <alignment horizontal="center" vertical="center" wrapText="1"/>
    </xf>
    <xf numFmtId="165" fontId="2" fillId="5" borderId="1" xfId="3" applyNumberFormat="1" applyFont="1" applyFill="1" applyBorder="1" applyAlignment="1">
      <alignment horizontal="center" vertical="center"/>
    </xf>
    <xf numFmtId="165" fontId="2" fillId="5" borderId="2" xfId="3" applyNumberFormat="1" applyFont="1" applyFill="1" applyBorder="1" applyAlignment="1">
      <alignment horizontal="center" vertical="center"/>
    </xf>
    <xf numFmtId="165" fontId="2" fillId="5" borderId="39" xfId="3" applyNumberFormat="1" applyFont="1" applyFill="1" applyBorder="1" applyAlignment="1">
      <alignment horizontal="center" wrapText="1"/>
    </xf>
    <xf numFmtId="165" fontId="2" fillId="5" borderId="19" xfId="3" applyNumberFormat="1" applyFont="1" applyFill="1" applyBorder="1" applyAlignment="1">
      <alignment horizontal="center" wrapText="1"/>
    </xf>
    <xf numFmtId="165" fontId="2" fillId="5" borderId="42" xfId="3" applyNumberFormat="1" applyFont="1" applyFill="1" applyBorder="1" applyAlignment="1">
      <alignment horizontal="center" wrapText="1"/>
    </xf>
    <xf numFmtId="4" fontId="6" fillId="5" borderId="35" xfId="3" applyNumberFormat="1" applyFont="1" applyFill="1" applyBorder="1" applyAlignment="1">
      <alignment horizontal="center" vertical="center" wrapText="1"/>
    </xf>
    <xf numFmtId="4" fontId="6" fillId="5" borderId="17" xfId="3" applyNumberFormat="1" applyFont="1" applyFill="1" applyBorder="1" applyAlignment="1">
      <alignment horizontal="center" vertical="center" wrapText="1"/>
    </xf>
    <xf numFmtId="4" fontId="6" fillId="5" borderId="12" xfId="3" applyNumberFormat="1" applyFont="1" applyFill="1" applyBorder="1" applyAlignment="1">
      <alignment horizontal="center" vertical="center" wrapText="1"/>
    </xf>
    <xf numFmtId="4" fontId="6" fillId="5" borderId="7" xfId="3" applyNumberFormat="1" applyFont="1" applyFill="1" applyBorder="1" applyAlignment="1">
      <alignment horizontal="center" vertical="center" wrapText="1"/>
    </xf>
  </cellXfs>
  <cellStyles count="6">
    <cellStyle name="Millares" xfId="4" builtinId="3"/>
    <cellStyle name="Normal" xfId="0" builtinId="0"/>
    <cellStyle name="Normal 2" xfId="2" xr:uid="{9E54E2CB-1CBB-4BFA-92FE-0AB37D07A41C}"/>
    <cellStyle name="Normal 3" xfId="3" xr:uid="{7143685E-2814-42E2-BFB6-68CEB782EEA4}"/>
    <cellStyle name="Normal 6" xfId="1" xr:uid="{97690D48-994C-45E5-9AF2-A3DA0886FAAA}"/>
    <cellStyle name="Porcentaje" xfId="5" builtinId="5"/>
  </cellStyles>
  <dxfs count="2">
    <dxf>
      <font>
        <b/>
        <i val="0"/>
        <color auto="1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A4777-5D3A-488B-9BEA-982B18E30790}">
  <dimension ref="B1:S34"/>
  <sheetViews>
    <sheetView showGridLines="0" topLeftCell="D1" zoomScale="85" zoomScaleNormal="85" workbookViewId="0">
      <selection activeCell="T1" sqref="T1:AA1048576"/>
    </sheetView>
  </sheetViews>
  <sheetFormatPr baseColWidth="10" defaultColWidth="10.85546875" defaultRowHeight="12" x14ac:dyDescent="0.2"/>
  <cols>
    <col min="1" max="2" width="10.85546875" style="85"/>
    <col min="3" max="3" width="21" style="85" bestFit="1" customWidth="1"/>
    <col min="4" max="4" width="39.85546875" style="85" customWidth="1"/>
    <col min="5" max="10" width="10.85546875" style="85" customWidth="1"/>
    <col min="11" max="11" width="15.85546875" style="85" customWidth="1"/>
    <col min="12" max="15" width="15.85546875" style="85" bestFit="1" customWidth="1"/>
    <col min="16" max="16" width="17.28515625" style="85" bestFit="1" customWidth="1"/>
    <col min="17" max="17" width="13" style="85" bestFit="1" customWidth="1"/>
    <col min="18" max="16384" width="10.85546875" style="85"/>
  </cols>
  <sheetData>
    <row r="1" spans="2:19" ht="12.75" thickBot="1" x14ac:dyDescent="0.25"/>
    <row r="2" spans="2:19" ht="21" customHeight="1" x14ac:dyDescent="0.2">
      <c r="B2" s="179" t="s">
        <v>58</v>
      </c>
      <c r="C2" s="181" t="s">
        <v>1</v>
      </c>
      <c r="D2" s="183" t="s">
        <v>59</v>
      </c>
      <c r="E2" s="185" t="s">
        <v>2</v>
      </c>
      <c r="F2" s="186"/>
      <c r="G2" s="186"/>
      <c r="H2" s="186"/>
      <c r="I2" s="186"/>
      <c r="J2" s="187"/>
      <c r="K2" s="188" t="s">
        <v>3</v>
      </c>
      <c r="L2" s="189"/>
      <c r="M2" s="189"/>
      <c r="N2" s="189"/>
      <c r="O2" s="189"/>
      <c r="P2" s="189"/>
      <c r="Q2" s="190"/>
    </row>
    <row r="3" spans="2:19" ht="21" customHeight="1" thickBot="1" x14ac:dyDescent="0.25">
      <c r="B3" s="180"/>
      <c r="C3" s="182"/>
      <c r="D3" s="184"/>
      <c r="E3" s="105" t="s">
        <v>60</v>
      </c>
      <c r="F3" s="103" t="s">
        <v>61</v>
      </c>
      <c r="G3" s="103" t="s">
        <v>62</v>
      </c>
      <c r="H3" s="103" t="s">
        <v>63</v>
      </c>
      <c r="I3" s="103" t="s">
        <v>64</v>
      </c>
      <c r="J3" s="106" t="s">
        <v>65</v>
      </c>
      <c r="K3" s="105" t="s">
        <v>66</v>
      </c>
      <c r="L3" s="103" t="s">
        <v>67</v>
      </c>
      <c r="M3" s="103" t="s">
        <v>68</v>
      </c>
      <c r="N3" s="103" t="s">
        <v>69</v>
      </c>
      <c r="O3" s="103" t="s">
        <v>70</v>
      </c>
      <c r="P3" s="103" t="s">
        <v>71</v>
      </c>
      <c r="Q3" s="104" t="s">
        <v>72</v>
      </c>
    </row>
    <row r="4" spans="2:19" x14ac:dyDescent="0.2">
      <c r="B4" s="129" t="s">
        <v>73</v>
      </c>
      <c r="C4" s="130" t="s">
        <v>74</v>
      </c>
      <c r="D4" s="131" t="s">
        <v>40</v>
      </c>
      <c r="E4" s="132">
        <v>129</v>
      </c>
      <c r="F4" s="133">
        <v>129</v>
      </c>
      <c r="G4" s="133">
        <v>129</v>
      </c>
      <c r="H4" s="133">
        <v>129</v>
      </c>
      <c r="I4" s="133">
        <v>129</v>
      </c>
      <c r="J4" s="134">
        <v>185</v>
      </c>
      <c r="K4" s="135">
        <v>52932</v>
      </c>
      <c r="L4" s="136">
        <v>72558</v>
      </c>
      <c r="M4" s="136">
        <v>57036</v>
      </c>
      <c r="N4" s="136">
        <v>66432</v>
      </c>
      <c r="O4" s="136">
        <v>30332</v>
      </c>
      <c r="P4" s="136">
        <v>315450</v>
      </c>
      <c r="Q4" s="137">
        <v>594740</v>
      </c>
    </row>
    <row r="5" spans="2:19" x14ac:dyDescent="0.2">
      <c r="B5" s="107" t="s">
        <v>73</v>
      </c>
      <c r="C5" s="108" t="s">
        <v>75</v>
      </c>
      <c r="D5" s="109" t="s">
        <v>42</v>
      </c>
      <c r="E5" s="110">
        <v>38</v>
      </c>
      <c r="F5" s="111">
        <v>38</v>
      </c>
      <c r="G5" s="111">
        <v>38</v>
      </c>
      <c r="H5" s="111">
        <v>38</v>
      </c>
      <c r="I5" s="111">
        <v>38</v>
      </c>
      <c r="J5" s="112">
        <v>95</v>
      </c>
      <c r="K5" s="113">
        <v>11630</v>
      </c>
      <c r="L5" s="114">
        <v>15127</v>
      </c>
      <c r="M5" s="114">
        <v>11167</v>
      </c>
      <c r="N5" s="114">
        <v>12796</v>
      </c>
      <c r="O5" s="114">
        <v>5524</v>
      </c>
      <c r="P5" s="114">
        <v>76220</v>
      </c>
      <c r="Q5" s="115">
        <v>132464</v>
      </c>
    </row>
    <row r="6" spans="2:19" x14ac:dyDescent="0.2">
      <c r="B6" s="107" t="s">
        <v>73</v>
      </c>
      <c r="C6" s="108" t="s">
        <v>33</v>
      </c>
      <c r="D6" s="109" t="s">
        <v>34</v>
      </c>
      <c r="E6" s="110">
        <v>169</v>
      </c>
      <c r="F6" s="111">
        <v>268</v>
      </c>
      <c r="G6" s="111">
        <v>268</v>
      </c>
      <c r="H6" s="111">
        <v>287</v>
      </c>
      <c r="I6" s="111">
        <v>287</v>
      </c>
      <c r="J6" s="112">
        <v>468</v>
      </c>
      <c r="K6" s="113">
        <v>97374</v>
      </c>
      <c r="L6" s="114">
        <v>132959</v>
      </c>
      <c r="M6" s="114">
        <v>111285</v>
      </c>
      <c r="N6" s="114">
        <v>137165</v>
      </c>
      <c r="O6" s="114">
        <v>62436</v>
      </c>
      <c r="P6" s="114">
        <v>1076292</v>
      </c>
      <c r="Q6" s="115">
        <v>1617511</v>
      </c>
    </row>
    <row r="7" spans="2:19" x14ac:dyDescent="0.2">
      <c r="B7" s="107" t="s">
        <v>73</v>
      </c>
      <c r="C7" s="108" t="s">
        <v>76</v>
      </c>
      <c r="D7" s="109" t="s">
        <v>35</v>
      </c>
      <c r="E7" s="110">
        <v>95</v>
      </c>
      <c r="F7" s="111">
        <v>95</v>
      </c>
      <c r="G7" s="111">
        <v>95</v>
      </c>
      <c r="H7" s="111">
        <v>95</v>
      </c>
      <c r="I7" s="111">
        <v>95</v>
      </c>
      <c r="J7" s="112">
        <v>451</v>
      </c>
      <c r="K7" s="113">
        <v>52828</v>
      </c>
      <c r="L7" s="114">
        <v>66341</v>
      </c>
      <c r="M7" s="114">
        <v>51549</v>
      </c>
      <c r="N7" s="114">
        <v>59501</v>
      </c>
      <c r="O7" s="114">
        <v>27137</v>
      </c>
      <c r="P7" s="114">
        <v>298728</v>
      </c>
      <c r="Q7" s="115">
        <v>556084</v>
      </c>
    </row>
    <row r="8" spans="2:19" x14ac:dyDescent="0.2">
      <c r="B8" s="107" t="s">
        <v>73</v>
      </c>
      <c r="C8" s="108" t="s">
        <v>77</v>
      </c>
      <c r="D8" s="109" t="s">
        <v>41</v>
      </c>
      <c r="E8" s="110">
        <v>95</v>
      </c>
      <c r="F8" s="111">
        <v>101</v>
      </c>
      <c r="G8" s="111">
        <v>101</v>
      </c>
      <c r="H8" s="111">
        <v>101</v>
      </c>
      <c r="I8" s="111">
        <v>101</v>
      </c>
      <c r="J8" s="112">
        <v>146</v>
      </c>
      <c r="K8" s="113">
        <v>51746</v>
      </c>
      <c r="L8" s="114">
        <v>75069</v>
      </c>
      <c r="M8" s="114">
        <v>57796</v>
      </c>
      <c r="N8" s="114">
        <v>68072</v>
      </c>
      <c r="O8" s="114">
        <v>32433</v>
      </c>
      <c r="P8" s="114">
        <v>443707</v>
      </c>
      <c r="Q8" s="115">
        <v>728823</v>
      </c>
    </row>
    <row r="9" spans="2:19" x14ac:dyDescent="0.2">
      <c r="B9" s="107" t="s">
        <v>73</v>
      </c>
      <c r="C9" s="108" t="s">
        <v>78</v>
      </c>
      <c r="D9" s="109" t="s">
        <v>45</v>
      </c>
      <c r="E9" s="110">
        <v>5</v>
      </c>
      <c r="F9" s="111">
        <v>5</v>
      </c>
      <c r="G9" s="111">
        <v>5</v>
      </c>
      <c r="H9" s="111">
        <v>5</v>
      </c>
      <c r="I9" s="111">
        <v>5</v>
      </c>
      <c r="J9" s="112">
        <v>58</v>
      </c>
      <c r="K9" s="113">
        <v>308</v>
      </c>
      <c r="L9" s="114">
        <v>447</v>
      </c>
      <c r="M9" s="114">
        <v>344</v>
      </c>
      <c r="N9" s="114">
        <v>406</v>
      </c>
      <c r="O9" s="114">
        <v>193</v>
      </c>
      <c r="P9" s="114">
        <v>2644</v>
      </c>
      <c r="Q9" s="115">
        <v>4342</v>
      </c>
    </row>
    <row r="10" spans="2:19" x14ac:dyDescent="0.2">
      <c r="B10" s="107" t="s">
        <v>73</v>
      </c>
      <c r="C10" s="108" t="s">
        <v>79</v>
      </c>
      <c r="D10" s="109" t="s">
        <v>39</v>
      </c>
      <c r="E10" s="110">
        <v>180</v>
      </c>
      <c r="F10" s="111">
        <v>180</v>
      </c>
      <c r="G10" s="111">
        <v>180</v>
      </c>
      <c r="H10" s="111">
        <v>180</v>
      </c>
      <c r="I10" s="111">
        <v>180</v>
      </c>
      <c r="J10" s="112">
        <v>185</v>
      </c>
      <c r="K10" s="113">
        <v>54459</v>
      </c>
      <c r="L10" s="114">
        <v>79004</v>
      </c>
      <c r="M10" s="114">
        <v>60825</v>
      </c>
      <c r="N10" s="114">
        <v>71640</v>
      </c>
      <c r="O10" s="114">
        <v>34133</v>
      </c>
      <c r="P10" s="114">
        <v>466967</v>
      </c>
      <c r="Q10" s="115">
        <v>767028</v>
      </c>
    </row>
    <row r="11" spans="2:19" x14ac:dyDescent="0.2">
      <c r="B11" s="107" t="s">
        <v>73</v>
      </c>
      <c r="C11" s="108" t="s">
        <v>80</v>
      </c>
      <c r="D11" s="109" t="s">
        <v>36</v>
      </c>
      <c r="E11" s="110">
        <v>180</v>
      </c>
      <c r="F11" s="111">
        <v>225</v>
      </c>
      <c r="G11" s="111">
        <v>225</v>
      </c>
      <c r="H11" s="111">
        <v>225</v>
      </c>
      <c r="I11" s="111">
        <v>225</v>
      </c>
      <c r="J11" s="112">
        <v>249</v>
      </c>
      <c r="K11" s="113">
        <v>63354</v>
      </c>
      <c r="L11" s="114">
        <v>85810</v>
      </c>
      <c r="M11" s="114">
        <v>57377</v>
      </c>
      <c r="N11" s="114">
        <v>70868</v>
      </c>
      <c r="O11" s="114">
        <v>34665</v>
      </c>
      <c r="P11" s="114">
        <v>541754</v>
      </c>
      <c r="Q11" s="115">
        <v>853828</v>
      </c>
    </row>
    <row r="12" spans="2:19" x14ac:dyDescent="0.2">
      <c r="B12" s="107" t="s">
        <v>73</v>
      </c>
      <c r="C12" s="108" t="s">
        <v>81</v>
      </c>
      <c r="D12" s="109" t="s">
        <v>43</v>
      </c>
      <c r="E12" s="110">
        <v>16</v>
      </c>
      <c r="F12" s="111">
        <v>16</v>
      </c>
      <c r="G12" s="111">
        <v>16</v>
      </c>
      <c r="H12" s="111">
        <v>16</v>
      </c>
      <c r="I12" s="111">
        <v>16</v>
      </c>
      <c r="J12" s="112">
        <v>16</v>
      </c>
      <c r="K12" s="113">
        <v>1224</v>
      </c>
      <c r="L12" s="114">
        <v>1671</v>
      </c>
      <c r="M12" s="114">
        <v>1399</v>
      </c>
      <c r="N12" s="114">
        <v>1724</v>
      </c>
      <c r="O12" s="114">
        <v>785</v>
      </c>
      <c r="P12" s="114">
        <v>13525</v>
      </c>
      <c r="Q12" s="115">
        <v>20328</v>
      </c>
    </row>
    <row r="13" spans="2:19" x14ac:dyDescent="0.2">
      <c r="B13" s="107" t="s">
        <v>73</v>
      </c>
      <c r="C13" s="108" t="s">
        <v>82</v>
      </c>
      <c r="D13" s="109" t="s">
        <v>46</v>
      </c>
      <c r="E13" s="110">
        <v>8</v>
      </c>
      <c r="F13" s="111">
        <v>8</v>
      </c>
      <c r="G13" s="111">
        <v>8</v>
      </c>
      <c r="H13" s="111">
        <v>8</v>
      </c>
      <c r="I13" s="111">
        <v>8</v>
      </c>
      <c r="J13" s="112">
        <v>8</v>
      </c>
      <c r="K13" s="113">
        <v>79</v>
      </c>
      <c r="L13" s="114">
        <v>108</v>
      </c>
      <c r="M13" s="114">
        <v>91</v>
      </c>
      <c r="N13" s="114">
        <v>112</v>
      </c>
      <c r="O13" s="114">
        <v>51</v>
      </c>
      <c r="P13" s="114">
        <v>877</v>
      </c>
      <c r="Q13" s="115">
        <v>1318</v>
      </c>
    </row>
    <row r="14" spans="2:19" x14ac:dyDescent="0.2">
      <c r="B14" s="107" t="s">
        <v>73</v>
      </c>
      <c r="C14" s="108" t="s">
        <v>83</v>
      </c>
      <c r="D14" s="109" t="s">
        <v>44</v>
      </c>
      <c r="E14" s="110">
        <v>7</v>
      </c>
      <c r="F14" s="111">
        <v>7</v>
      </c>
      <c r="G14" s="111">
        <v>7</v>
      </c>
      <c r="H14" s="111">
        <v>7</v>
      </c>
      <c r="I14" s="111">
        <v>7</v>
      </c>
      <c r="J14" s="112">
        <v>45</v>
      </c>
      <c r="K14" s="113">
        <v>751</v>
      </c>
      <c r="L14" s="114">
        <v>943</v>
      </c>
      <c r="M14" s="114">
        <v>733</v>
      </c>
      <c r="N14" s="114">
        <v>846</v>
      </c>
      <c r="O14" s="114">
        <v>386</v>
      </c>
      <c r="P14" s="114">
        <v>4246</v>
      </c>
      <c r="Q14" s="115">
        <v>7905</v>
      </c>
    </row>
    <row r="15" spans="2:19" ht="12.75" thickBot="1" x14ac:dyDescent="0.25">
      <c r="B15" s="119" t="s">
        <v>73</v>
      </c>
      <c r="C15" s="120" t="s">
        <v>84</v>
      </c>
      <c r="D15" s="121" t="s">
        <v>38</v>
      </c>
      <c r="E15" s="122">
        <v>180</v>
      </c>
      <c r="F15" s="123">
        <v>215</v>
      </c>
      <c r="G15" s="123">
        <v>215</v>
      </c>
      <c r="H15" s="123">
        <v>215</v>
      </c>
      <c r="I15" s="123">
        <v>215</v>
      </c>
      <c r="J15" s="124">
        <v>234</v>
      </c>
      <c r="K15" s="138">
        <v>89465</v>
      </c>
      <c r="L15" s="139">
        <v>112349</v>
      </c>
      <c r="M15" s="139">
        <v>87299</v>
      </c>
      <c r="N15" s="139">
        <v>100766</v>
      </c>
      <c r="O15" s="139">
        <v>45957</v>
      </c>
      <c r="P15" s="139">
        <v>505898</v>
      </c>
      <c r="Q15" s="128">
        <v>941734</v>
      </c>
    </row>
    <row r="16" spans="2:19" x14ac:dyDescent="0.2">
      <c r="B16" s="129" t="s">
        <v>100</v>
      </c>
      <c r="C16" s="130" t="s">
        <v>101</v>
      </c>
      <c r="D16" s="131" t="s">
        <v>102</v>
      </c>
      <c r="E16" s="132">
        <v>20.5</v>
      </c>
      <c r="F16" s="133">
        <v>20.5</v>
      </c>
      <c r="G16" s="133">
        <v>20.5</v>
      </c>
      <c r="H16" s="133">
        <v>20.5</v>
      </c>
      <c r="I16" s="133">
        <v>20.5</v>
      </c>
      <c r="J16" s="134">
        <v>20.5</v>
      </c>
      <c r="K16" s="135">
        <v>1555</v>
      </c>
      <c r="L16" s="136">
        <v>0</v>
      </c>
      <c r="M16" s="136">
        <v>1648</v>
      </c>
      <c r="N16" s="136">
        <v>1876</v>
      </c>
      <c r="O16" s="136">
        <v>729</v>
      </c>
      <c r="P16" s="136">
        <v>7495</v>
      </c>
      <c r="Q16" s="137">
        <v>13303</v>
      </c>
      <c r="R16" s="86"/>
      <c r="S16" s="86"/>
    </row>
    <row r="17" spans="2:19" x14ac:dyDescent="0.2">
      <c r="B17" s="107" t="s">
        <v>100</v>
      </c>
      <c r="C17" s="108" t="s">
        <v>103</v>
      </c>
      <c r="D17" s="109" t="s">
        <v>104</v>
      </c>
      <c r="E17" s="110">
        <v>42</v>
      </c>
      <c r="F17" s="111">
        <v>42</v>
      </c>
      <c r="G17" s="111">
        <v>42</v>
      </c>
      <c r="H17" s="111">
        <v>42</v>
      </c>
      <c r="I17" s="111">
        <v>42</v>
      </c>
      <c r="J17" s="112">
        <v>42</v>
      </c>
      <c r="K17" s="113">
        <v>8187</v>
      </c>
      <c r="L17" s="114">
        <v>9364</v>
      </c>
      <c r="M17" s="114">
        <v>8677</v>
      </c>
      <c r="N17" s="114">
        <v>9875</v>
      </c>
      <c r="O17" s="114">
        <v>3838</v>
      </c>
      <c r="P17" s="114">
        <v>30095</v>
      </c>
      <c r="Q17" s="115">
        <v>70036</v>
      </c>
      <c r="R17" s="86"/>
      <c r="S17" s="86"/>
    </row>
    <row r="18" spans="2:19" x14ac:dyDescent="0.2">
      <c r="B18" s="107" t="s">
        <v>100</v>
      </c>
      <c r="C18" s="108" t="s">
        <v>105</v>
      </c>
      <c r="D18" s="109" t="s">
        <v>49</v>
      </c>
      <c r="E18" s="110">
        <v>33.340000000000003</v>
      </c>
      <c r="F18" s="111">
        <v>33.340000000000003</v>
      </c>
      <c r="G18" s="111">
        <v>33.340000000000003</v>
      </c>
      <c r="H18" s="111">
        <v>33.340000000000003</v>
      </c>
      <c r="I18" s="111">
        <v>33.340000000000003</v>
      </c>
      <c r="J18" s="112">
        <v>33.340000000000003</v>
      </c>
      <c r="K18" s="113">
        <v>8934</v>
      </c>
      <c r="L18" s="114">
        <v>10218</v>
      </c>
      <c r="M18" s="114">
        <v>9469</v>
      </c>
      <c r="N18" s="114">
        <v>10776</v>
      </c>
      <c r="O18" s="114">
        <v>4188</v>
      </c>
      <c r="P18" s="114">
        <v>32843</v>
      </c>
      <c r="Q18" s="115">
        <v>76428</v>
      </c>
      <c r="R18" s="86"/>
      <c r="S18" s="86"/>
    </row>
    <row r="19" spans="2:19" x14ac:dyDescent="0.2">
      <c r="B19" s="107" t="s">
        <v>100</v>
      </c>
      <c r="C19" s="108" t="s">
        <v>106</v>
      </c>
      <c r="D19" s="109" t="s">
        <v>48</v>
      </c>
      <c r="E19" s="110">
        <v>47.48</v>
      </c>
      <c r="F19" s="111">
        <v>47.48</v>
      </c>
      <c r="G19" s="111">
        <v>47.48</v>
      </c>
      <c r="H19" s="111">
        <v>47.48</v>
      </c>
      <c r="I19" s="111">
        <v>47.48</v>
      </c>
      <c r="J19" s="112">
        <v>47.48</v>
      </c>
      <c r="K19" s="113">
        <v>13801</v>
      </c>
      <c r="L19" s="114">
        <v>15784</v>
      </c>
      <c r="M19" s="114">
        <v>14627</v>
      </c>
      <c r="N19" s="114">
        <v>16646</v>
      </c>
      <c r="O19" s="114">
        <v>6469</v>
      </c>
      <c r="P19" s="114">
        <v>50729</v>
      </c>
      <c r="Q19" s="115">
        <v>118056</v>
      </c>
      <c r="R19" s="86"/>
      <c r="S19" s="86"/>
    </row>
    <row r="20" spans="2:19" x14ac:dyDescent="0.2">
      <c r="B20" s="107" t="s">
        <v>100</v>
      </c>
      <c r="C20" s="108" t="s">
        <v>107</v>
      </c>
      <c r="D20" s="109" t="s">
        <v>50</v>
      </c>
      <c r="E20" s="110">
        <v>15.000999999999999</v>
      </c>
      <c r="F20" s="111">
        <v>15.000999999999999</v>
      </c>
      <c r="G20" s="111">
        <v>15.000999999999999</v>
      </c>
      <c r="H20" s="111">
        <v>15.000999999999999</v>
      </c>
      <c r="I20" s="111">
        <v>15.000999999999999</v>
      </c>
      <c r="J20" s="112">
        <v>15.000999999999999</v>
      </c>
      <c r="K20" s="113">
        <v>2230</v>
      </c>
      <c r="L20" s="114">
        <v>2551</v>
      </c>
      <c r="M20" s="114">
        <v>2364</v>
      </c>
      <c r="N20" s="114">
        <v>2690</v>
      </c>
      <c r="O20" s="114">
        <v>1046</v>
      </c>
      <c r="P20" s="114">
        <v>8199</v>
      </c>
      <c r="Q20" s="115">
        <v>19080</v>
      </c>
      <c r="R20" s="86"/>
      <c r="S20" s="86"/>
    </row>
    <row r="21" spans="2:19" x14ac:dyDescent="0.2">
      <c r="B21" s="107" t="s">
        <v>100</v>
      </c>
      <c r="C21" s="108" t="s">
        <v>108</v>
      </c>
      <c r="D21" s="109" t="s">
        <v>47</v>
      </c>
      <c r="E21" s="110">
        <v>50</v>
      </c>
      <c r="F21" s="111">
        <v>50</v>
      </c>
      <c r="G21" s="111">
        <v>50</v>
      </c>
      <c r="H21" s="111">
        <v>50</v>
      </c>
      <c r="I21" s="111">
        <v>50</v>
      </c>
      <c r="J21" s="112">
        <v>50</v>
      </c>
      <c r="K21" s="113">
        <v>24987</v>
      </c>
      <c r="L21" s="114">
        <v>28578</v>
      </c>
      <c r="M21" s="114">
        <v>26483</v>
      </c>
      <c r="N21" s="114">
        <v>30138</v>
      </c>
      <c r="O21" s="114">
        <v>11713</v>
      </c>
      <c r="P21" s="114">
        <v>91849</v>
      </c>
      <c r="Q21" s="115">
        <v>213748</v>
      </c>
      <c r="R21" s="86"/>
      <c r="S21" s="86"/>
    </row>
    <row r="22" spans="2:19" ht="12.75" thickBot="1" x14ac:dyDescent="0.25">
      <c r="B22" s="119" t="s">
        <v>100</v>
      </c>
      <c r="C22" s="120" t="s">
        <v>109</v>
      </c>
      <c r="D22" s="121" t="s">
        <v>51</v>
      </c>
      <c r="E22" s="122">
        <v>16</v>
      </c>
      <c r="F22" s="123">
        <v>16</v>
      </c>
      <c r="G22" s="123">
        <v>16</v>
      </c>
      <c r="H22" s="123">
        <v>16</v>
      </c>
      <c r="I22" s="123">
        <v>16</v>
      </c>
      <c r="J22" s="124">
        <v>16</v>
      </c>
      <c r="K22" s="138">
        <v>70</v>
      </c>
      <c r="L22" s="139">
        <v>80</v>
      </c>
      <c r="M22" s="139">
        <v>74</v>
      </c>
      <c r="N22" s="139">
        <v>85</v>
      </c>
      <c r="O22" s="139">
        <v>33</v>
      </c>
      <c r="P22" s="139">
        <v>259</v>
      </c>
      <c r="Q22" s="128">
        <v>601</v>
      </c>
      <c r="R22" s="86"/>
      <c r="S22" s="86"/>
    </row>
    <row r="23" spans="2:19" x14ac:dyDescent="0.2">
      <c r="B23" s="107" t="s">
        <v>85</v>
      </c>
      <c r="C23" s="108" t="s">
        <v>86</v>
      </c>
      <c r="D23" s="109" t="s">
        <v>87</v>
      </c>
      <c r="E23" s="110">
        <v>6.6</v>
      </c>
      <c r="F23" s="111">
        <v>6.6</v>
      </c>
      <c r="G23" s="111"/>
      <c r="H23" s="111"/>
      <c r="I23" s="111"/>
      <c r="J23" s="112"/>
      <c r="K23" s="113">
        <v>1962</v>
      </c>
      <c r="L23" s="114">
        <v>1815</v>
      </c>
      <c r="M23" s="114">
        <v>3304</v>
      </c>
      <c r="N23" s="116">
        <v>0</v>
      </c>
      <c r="O23" s="116">
        <v>0</v>
      </c>
      <c r="P23" s="116">
        <v>0</v>
      </c>
      <c r="Q23" s="115">
        <v>7081</v>
      </c>
      <c r="S23" s="86"/>
    </row>
    <row r="24" spans="2:19" x14ac:dyDescent="0.2">
      <c r="B24" s="107" t="s">
        <v>85</v>
      </c>
      <c r="C24" s="108" t="s">
        <v>88</v>
      </c>
      <c r="D24" s="109" t="s">
        <v>53</v>
      </c>
      <c r="E24" s="110">
        <v>13.2</v>
      </c>
      <c r="F24" s="111">
        <v>13.2</v>
      </c>
      <c r="G24" s="111"/>
      <c r="H24" s="111"/>
      <c r="I24" s="111"/>
      <c r="J24" s="112"/>
      <c r="K24" s="113">
        <v>13329</v>
      </c>
      <c r="L24" s="114">
        <v>12329</v>
      </c>
      <c r="M24" s="114">
        <v>22445</v>
      </c>
      <c r="N24" s="116">
        <v>0</v>
      </c>
      <c r="O24" s="116">
        <v>0</v>
      </c>
      <c r="P24" s="116">
        <v>0</v>
      </c>
      <c r="Q24" s="115">
        <v>48103</v>
      </c>
      <c r="S24" s="86"/>
    </row>
    <row r="25" spans="2:19" x14ac:dyDescent="0.2">
      <c r="B25" s="107" t="s">
        <v>85</v>
      </c>
      <c r="C25" s="108" t="s">
        <v>89</v>
      </c>
      <c r="D25" s="109" t="s">
        <v>55</v>
      </c>
      <c r="E25" s="110">
        <v>0.75</v>
      </c>
      <c r="F25" s="111">
        <v>0.75</v>
      </c>
      <c r="G25" s="111"/>
      <c r="H25" s="111"/>
      <c r="I25" s="111"/>
      <c r="J25" s="112"/>
      <c r="K25" s="113">
        <v>843</v>
      </c>
      <c r="L25" s="114">
        <v>779</v>
      </c>
      <c r="M25" s="114">
        <v>1419</v>
      </c>
      <c r="N25" s="116">
        <v>0</v>
      </c>
      <c r="O25" s="116">
        <v>0</v>
      </c>
      <c r="P25" s="116">
        <v>0</v>
      </c>
      <c r="Q25" s="115">
        <v>3041</v>
      </c>
      <c r="S25" s="86"/>
    </row>
    <row r="26" spans="2:19" x14ac:dyDescent="0.2">
      <c r="B26" s="107" t="s">
        <v>85</v>
      </c>
      <c r="C26" s="108" t="s">
        <v>90</v>
      </c>
      <c r="D26" s="109" t="s">
        <v>52</v>
      </c>
      <c r="E26" s="110">
        <v>10.391999999999999</v>
      </c>
      <c r="F26" s="111">
        <v>10.391999999999999</v>
      </c>
      <c r="G26" s="111"/>
      <c r="H26" s="111"/>
      <c r="I26" s="111"/>
      <c r="J26" s="112"/>
      <c r="K26" s="113">
        <v>3296</v>
      </c>
      <c r="L26" s="114">
        <v>3049</v>
      </c>
      <c r="M26" s="114">
        <v>5550</v>
      </c>
      <c r="N26" s="116">
        <v>0</v>
      </c>
      <c r="O26" s="116">
        <v>0</v>
      </c>
      <c r="P26" s="116">
        <v>0</v>
      </c>
      <c r="Q26" s="115">
        <v>11895</v>
      </c>
      <c r="S26" s="86"/>
    </row>
    <row r="27" spans="2:19" x14ac:dyDescent="0.2">
      <c r="B27" s="107" t="s">
        <v>85</v>
      </c>
      <c r="C27" s="108" t="s">
        <v>91</v>
      </c>
      <c r="D27" s="109" t="s">
        <v>56</v>
      </c>
      <c r="E27" s="110">
        <v>2.2000000000000002</v>
      </c>
      <c r="F27" s="111">
        <v>2.2000000000000002</v>
      </c>
      <c r="G27" s="111"/>
      <c r="H27" s="111"/>
      <c r="I27" s="111"/>
      <c r="J27" s="112"/>
      <c r="K27" s="113">
        <v>415</v>
      </c>
      <c r="L27" s="114">
        <v>383</v>
      </c>
      <c r="M27" s="114">
        <v>698</v>
      </c>
      <c r="N27" s="116">
        <v>0</v>
      </c>
      <c r="O27" s="116">
        <v>0</v>
      </c>
      <c r="P27" s="116">
        <v>0</v>
      </c>
      <c r="Q27" s="115">
        <v>1496</v>
      </c>
      <c r="S27" s="86"/>
    </row>
    <row r="28" spans="2:19" x14ac:dyDescent="0.2">
      <c r="B28" s="107" t="s">
        <v>85</v>
      </c>
      <c r="C28" s="108" t="s">
        <v>92</v>
      </c>
      <c r="D28" s="109" t="s">
        <v>54</v>
      </c>
      <c r="E28" s="110">
        <v>13.856</v>
      </c>
      <c r="F28" s="111">
        <v>13.856</v>
      </c>
      <c r="G28" s="111"/>
      <c r="H28" s="111"/>
      <c r="I28" s="111"/>
      <c r="J28" s="112"/>
      <c r="K28" s="113">
        <v>8619</v>
      </c>
      <c r="L28" s="114">
        <v>7972</v>
      </c>
      <c r="M28" s="114">
        <v>14513</v>
      </c>
      <c r="N28" s="116">
        <v>0</v>
      </c>
      <c r="O28" s="116">
        <v>0</v>
      </c>
      <c r="P28" s="116">
        <v>0</v>
      </c>
      <c r="Q28" s="115">
        <v>31104</v>
      </c>
      <c r="S28" s="86"/>
    </row>
    <row r="29" spans="2:19" x14ac:dyDescent="0.2">
      <c r="B29" s="107" t="s">
        <v>85</v>
      </c>
      <c r="C29" s="108" t="s">
        <v>93</v>
      </c>
      <c r="D29" s="109" t="s">
        <v>57</v>
      </c>
      <c r="E29" s="110">
        <v>3.45</v>
      </c>
      <c r="F29" s="111">
        <v>3.45</v>
      </c>
      <c r="G29" s="111"/>
      <c r="H29" s="111"/>
      <c r="I29" s="111"/>
      <c r="J29" s="112"/>
      <c r="K29" s="113">
        <v>198</v>
      </c>
      <c r="L29" s="114">
        <v>183</v>
      </c>
      <c r="M29" s="114">
        <v>332</v>
      </c>
      <c r="N29" s="116">
        <v>0</v>
      </c>
      <c r="O29" s="116">
        <v>0</v>
      </c>
      <c r="P29" s="116">
        <v>0</v>
      </c>
      <c r="Q29" s="115">
        <v>713</v>
      </c>
      <c r="S29" s="86"/>
    </row>
    <row r="30" spans="2:19" x14ac:dyDescent="0.2">
      <c r="B30" s="107" t="s">
        <v>85</v>
      </c>
      <c r="C30" s="108" t="s">
        <v>94</v>
      </c>
      <c r="D30" s="109" t="s">
        <v>95</v>
      </c>
      <c r="E30" s="110">
        <v>9.1999999999999993</v>
      </c>
      <c r="F30" s="111">
        <v>9.1999999999999993</v>
      </c>
      <c r="G30" s="111"/>
      <c r="H30" s="111"/>
      <c r="I30" s="111"/>
      <c r="J30" s="112"/>
      <c r="K30" s="113">
        <v>1704</v>
      </c>
      <c r="L30" s="114">
        <v>1576</v>
      </c>
      <c r="M30" s="114">
        <v>2870</v>
      </c>
      <c r="N30" s="116">
        <v>0</v>
      </c>
      <c r="O30" s="116">
        <v>0</v>
      </c>
      <c r="P30" s="116">
        <v>0</v>
      </c>
      <c r="Q30" s="115">
        <v>6150</v>
      </c>
      <c r="S30" s="86"/>
    </row>
    <row r="31" spans="2:19" x14ac:dyDescent="0.2">
      <c r="B31" s="107" t="s">
        <v>85</v>
      </c>
      <c r="C31" s="108" t="s">
        <v>96</v>
      </c>
      <c r="D31" s="109" t="s">
        <v>97</v>
      </c>
      <c r="E31" s="110">
        <v>14</v>
      </c>
      <c r="F31" s="111">
        <v>14</v>
      </c>
      <c r="G31" s="111"/>
      <c r="H31" s="111"/>
      <c r="I31" s="111"/>
      <c r="J31" s="112"/>
      <c r="K31" s="117">
        <v>281</v>
      </c>
      <c r="L31" s="118">
        <v>5291</v>
      </c>
      <c r="M31" s="118">
        <v>33444</v>
      </c>
      <c r="N31" s="116">
        <v>0</v>
      </c>
      <c r="O31" s="116">
        <v>0</v>
      </c>
      <c r="P31" s="116">
        <v>0</v>
      </c>
      <c r="Q31" s="115">
        <v>39016</v>
      </c>
    </row>
    <row r="32" spans="2:19" ht="12.75" thickBot="1" x14ac:dyDescent="0.25">
      <c r="B32" s="119" t="s">
        <v>85</v>
      </c>
      <c r="C32" s="120" t="s">
        <v>98</v>
      </c>
      <c r="D32" s="121" t="s">
        <v>99</v>
      </c>
      <c r="E32" s="122">
        <v>13.2</v>
      </c>
      <c r="F32" s="123">
        <v>13.2</v>
      </c>
      <c r="G32" s="123"/>
      <c r="H32" s="123"/>
      <c r="I32" s="123"/>
      <c r="J32" s="124"/>
      <c r="K32" s="125">
        <v>6928</v>
      </c>
      <c r="L32" s="126">
        <v>6408</v>
      </c>
      <c r="M32" s="126">
        <v>11664</v>
      </c>
      <c r="N32" s="127">
        <v>0</v>
      </c>
      <c r="O32" s="127">
        <v>0</v>
      </c>
      <c r="P32" s="127">
        <v>0</v>
      </c>
      <c r="Q32" s="128">
        <v>25000</v>
      </c>
    </row>
    <row r="34" spans="5:17" ht="12.75" thickBot="1" x14ac:dyDescent="0.25">
      <c r="E34" s="141">
        <f t="shared" ref="E34:P34" si="0">SUM(E4:E33)</f>
        <v>1413.1690000000001</v>
      </c>
      <c r="F34" s="1">
        <f t="shared" si="0"/>
        <v>1598.1690000000001</v>
      </c>
      <c r="G34" s="1">
        <f t="shared" si="0"/>
        <v>1511.3209999999999</v>
      </c>
      <c r="H34" s="1">
        <f t="shared" si="0"/>
        <v>1530.3209999999999</v>
      </c>
      <c r="I34" s="1">
        <f t="shared" si="0"/>
        <v>1530.3209999999999</v>
      </c>
      <c r="J34" s="1">
        <f t="shared" si="0"/>
        <v>2364.3210000000004</v>
      </c>
      <c r="K34" s="87">
        <f t="shared" si="0"/>
        <v>573489</v>
      </c>
      <c r="L34" s="87">
        <f t="shared" si="0"/>
        <v>748746</v>
      </c>
      <c r="M34" s="87">
        <f t="shared" si="0"/>
        <v>656482</v>
      </c>
      <c r="N34" s="87">
        <f t="shared" si="0"/>
        <v>662414</v>
      </c>
      <c r="O34" s="87">
        <f t="shared" si="0"/>
        <v>302048</v>
      </c>
      <c r="P34" s="87">
        <f t="shared" si="0"/>
        <v>3967777</v>
      </c>
      <c r="Q34" s="140">
        <f>+SUM(Q4:Q32)</f>
        <v>6910956</v>
      </c>
    </row>
  </sheetData>
  <mergeCells count="5">
    <mergeCell ref="B2:B3"/>
    <mergeCell ref="C2:C3"/>
    <mergeCell ref="D2:D3"/>
    <mergeCell ref="E2:J2"/>
    <mergeCell ref="K2:Q2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987F0-DB84-4972-ADE1-6A99093126E9}">
  <dimension ref="B1:W8"/>
  <sheetViews>
    <sheetView showGridLines="0" topLeftCell="O1" zoomScale="85" zoomScaleNormal="85" workbookViewId="0">
      <selection activeCell="R14" sqref="R14"/>
    </sheetView>
  </sheetViews>
  <sheetFormatPr baseColWidth="10" defaultRowHeight="15" x14ac:dyDescent="0.25"/>
  <cols>
    <col min="1" max="1" width="9.140625" style="2" customWidth="1"/>
    <col min="2" max="2" width="10.5703125" style="2" customWidth="1"/>
    <col min="3" max="4" width="10.140625" style="2" customWidth="1"/>
    <col min="5" max="5" width="10.140625" style="23" hidden="1" customWidth="1"/>
    <col min="6" max="8" width="12.28515625" style="2" customWidth="1"/>
    <col min="9" max="14" width="11" style="2" customWidth="1"/>
    <col min="15" max="17" width="10.85546875" style="2" customWidth="1"/>
    <col min="18" max="18" width="14.28515625" style="2" bestFit="1" customWidth="1"/>
    <col min="19" max="23" width="12.5703125" style="2" bestFit="1" customWidth="1"/>
    <col min="24" max="24" width="9.140625" style="2" customWidth="1"/>
    <col min="25" max="27" width="10" style="2" customWidth="1"/>
    <col min="28" max="16384" width="11.42578125" style="2"/>
  </cols>
  <sheetData>
    <row r="1" spans="2:23" ht="15.75" thickBot="1" x14ac:dyDescent="0.3"/>
    <row r="2" spans="2:23" ht="16.5" thickTop="1" thickBot="1" x14ac:dyDescent="0.3">
      <c r="B2" s="194" t="s">
        <v>14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206" t="s">
        <v>116</v>
      </c>
      <c r="S2" s="207"/>
      <c r="T2" s="207"/>
      <c r="U2" s="207"/>
      <c r="V2" s="207"/>
      <c r="W2" s="208"/>
    </row>
    <row r="3" spans="2:23" ht="51.75" customHeight="1" thickTop="1" x14ac:dyDescent="0.25">
      <c r="B3" s="196" t="s">
        <v>0</v>
      </c>
      <c r="C3" s="198" t="s">
        <v>15</v>
      </c>
      <c r="D3" s="200" t="s">
        <v>16</v>
      </c>
      <c r="E3" s="202" t="s">
        <v>110</v>
      </c>
      <c r="F3" s="203" t="s">
        <v>111</v>
      </c>
      <c r="G3" s="204"/>
      <c r="H3" s="204"/>
      <c r="I3" s="204"/>
      <c r="J3" s="204"/>
      <c r="K3" s="205"/>
      <c r="L3" s="203" t="s">
        <v>112</v>
      </c>
      <c r="M3" s="204"/>
      <c r="N3" s="204"/>
      <c r="O3" s="204"/>
      <c r="P3" s="204"/>
      <c r="Q3" s="205"/>
      <c r="R3" s="191" t="s">
        <v>117</v>
      </c>
      <c r="S3" s="192"/>
      <c r="T3" s="192"/>
      <c r="U3" s="192"/>
      <c r="V3" s="192"/>
      <c r="W3" s="193"/>
    </row>
    <row r="4" spans="2:23" s="6" customFormat="1" ht="12" thickBot="1" x14ac:dyDescent="0.3">
      <c r="B4" s="197"/>
      <c r="C4" s="199"/>
      <c r="D4" s="201"/>
      <c r="E4" s="202"/>
      <c r="F4" s="3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5" t="s">
        <v>9</v>
      </c>
      <c r="L4" s="3" t="s">
        <v>4</v>
      </c>
      <c r="M4" s="4" t="s">
        <v>5</v>
      </c>
      <c r="N4" s="4" t="s">
        <v>6</v>
      </c>
      <c r="O4" s="4" t="s">
        <v>7</v>
      </c>
      <c r="P4" s="4" t="s">
        <v>8</v>
      </c>
      <c r="Q4" s="5" t="s">
        <v>9</v>
      </c>
      <c r="R4" s="167" t="s">
        <v>4</v>
      </c>
      <c r="S4" s="168" t="s">
        <v>5</v>
      </c>
      <c r="T4" s="168" t="s">
        <v>6</v>
      </c>
      <c r="U4" s="168" t="s">
        <v>7</v>
      </c>
      <c r="V4" s="168" t="s">
        <v>8</v>
      </c>
      <c r="W4" s="169" t="s">
        <v>9</v>
      </c>
    </row>
    <row r="5" spans="2:23" s="6" customFormat="1" ht="12" thickTop="1" x14ac:dyDescent="0.25">
      <c r="B5" s="145" t="s">
        <v>11</v>
      </c>
      <c r="C5" s="7" t="str">
        <f>+'Anexo Pliego'!B4</f>
        <v>6.1TD</v>
      </c>
      <c r="D5" s="150">
        <f>+COUNT('Anexo Pliego'!$E$4:$E$15)</f>
        <v>12</v>
      </c>
      <c r="E5" s="147">
        <v>4839.9499999999989</v>
      </c>
      <c r="F5" s="88">
        <v>30.535795</v>
      </c>
      <c r="G5" s="89">
        <v>25.894704999999998</v>
      </c>
      <c r="H5" s="89">
        <v>14.909149000000001</v>
      </c>
      <c r="I5" s="89">
        <v>12.094449000000001</v>
      </c>
      <c r="J5" s="89">
        <v>3.93866</v>
      </c>
      <c r="K5" s="90">
        <v>2.1086930000000002</v>
      </c>
      <c r="L5" s="8">
        <v>50.890999999999998</v>
      </c>
      <c r="M5" s="9">
        <v>39.221999999999994</v>
      </c>
      <c r="N5" s="9">
        <v>21.931000000000001</v>
      </c>
      <c r="O5" s="9">
        <v>12.193</v>
      </c>
      <c r="P5" s="9">
        <v>4.4370000000000003</v>
      </c>
      <c r="Q5" s="164">
        <v>2.8919999999999999</v>
      </c>
      <c r="R5" s="170">
        <v>320.40499999999997</v>
      </c>
      <c r="S5" s="171">
        <v>282.88</v>
      </c>
      <c r="T5" s="171">
        <v>217.21</v>
      </c>
      <c r="U5" s="171">
        <v>193.22499999999999</v>
      </c>
      <c r="V5" s="171">
        <v>181.416</v>
      </c>
      <c r="W5" s="172">
        <v>205.387</v>
      </c>
    </row>
    <row r="6" spans="2:23" s="6" customFormat="1" ht="11.25" x14ac:dyDescent="0.25">
      <c r="B6" s="146" t="s">
        <v>12</v>
      </c>
      <c r="C6" s="10" t="str">
        <f>+'Anexo Pliego'!B16</f>
        <v>3.0TD</v>
      </c>
      <c r="D6" s="151">
        <f>+COUNT('Anexo Pliego'!$E$16:$E$22)</f>
        <v>7</v>
      </c>
      <c r="E6" s="148">
        <v>770.82999999999993</v>
      </c>
      <c r="F6" s="91">
        <v>19.596985</v>
      </c>
      <c r="G6" s="92">
        <v>13.781919</v>
      </c>
      <c r="H6" s="92">
        <v>7.0053839999999994</v>
      </c>
      <c r="I6" s="92">
        <v>6.1061829999999997</v>
      </c>
      <c r="J6" s="92">
        <v>4.3993769999999994</v>
      </c>
      <c r="K6" s="93">
        <v>2.6369929999999999</v>
      </c>
      <c r="L6" s="11">
        <v>77.436000000000007</v>
      </c>
      <c r="M6" s="12">
        <v>59.31</v>
      </c>
      <c r="N6" s="12">
        <v>32.102000000000004</v>
      </c>
      <c r="O6" s="12">
        <v>17.413</v>
      </c>
      <c r="P6" s="12">
        <v>7.8970000000000002</v>
      </c>
      <c r="Q6" s="165">
        <v>5.0559999999999992</v>
      </c>
      <c r="R6" s="173">
        <v>357.50400000000002</v>
      </c>
      <c r="S6" s="174">
        <v>322.78800000000001</v>
      </c>
      <c r="T6" s="174">
        <v>240.89</v>
      </c>
      <c r="U6" s="174">
        <v>211.946</v>
      </c>
      <c r="V6" s="174">
        <v>196.673</v>
      </c>
      <c r="W6" s="175">
        <v>222.619</v>
      </c>
    </row>
    <row r="7" spans="2:23" s="6" customFormat="1" ht="12" thickBot="1" x14ac:dyDescent="0.3">
      <c r="B7" s="13" t="s">
        <v>13</v>
      </c>
      <c r="C7" s="14" t="str">
        <f>+'Anexo Pliego'!B23</f>
        <v>2.0TD</v>
      </c>
      <c r="D7" s="152">
        <f>+COUNT('Anexo Pliego'!$E$23:$E$32)</f>
        <v>10</v>
      </c>
      <c r="E7" s="149">
        <v>125.9</v>
      </c>
      <c r="F7" s="94">
        <v>30.67266</v>
      </c>
      <c r="G7" s="95">
        <v>1.4243589999999999</v>
      </c>
      <c r="H7" s="16" t="s">
        <v>37</v>
      </c>
      <c r="I7" s="16" t="s">
        <v>37</v>
      </c>
      <c r="J7" s="16" t="s">
        <v>37</v>
      </c>
      <c r="K7" s="17" t="s">
        <v>37</v>
      </c>
      <c r="L7" s="15">
        <v>133.11799999999999</v>
      </c>
      <c r="M7" s="16">
        <v>41.771999999999998</v>
      </c>
      <c r="N7" s="16">
        <v>6.0009999999999994</v>
      </c>
      <c r="O7" s="16" t="s">
        <v>37</v>
      </c>
      <c r="P7" s="16" t="s">
        <v>37</v>
      </c>
      <c r="Q7" s="166" t="s">
        <v>37</v>
      </c>
      <c r="R7" s="176">
        <v>372.95699999999999</v>
      </c>
      <c r="S7" s="177">
        <v>272.85300000000001</v>
      </c>
      <c r="T7" s="177">
        <v>228.089</v>
      </c>
      <c r="U7" s="177"/>
      <c r="V7" s="177"/>
      <c r="W7" s="178"/>
    </row>
    <row r="8" spans="2:23" s="6" customFormat="1" ht="12" thickTop="1" x14ac:dyDescent="0.2">
      <c r="B8" s="18"/>
      <c r="C8" s="18"/>
      <c r="D8" s="19">
        <f>SUM(D5:D7)</f>
        <v>29</v>
      </c>
      <c r="E8" s="20"/>
      <c r="F8" s="21"/>
      <c r="G8" s="21"/>
      <c r="H8" s="21"/>
      <c r="I8" s="21"/>
      <c r="J8" s="21"/>
      <c r="K8" s="21"/>
      <c r="L8" s="22"/>
      <c r="M8" s="22"/>
      <c r="N8" s="22"/>
    </row>
  </sheetData>
  <mergeCells count="9">
    <mergeCell ref="R3:W3"/>
    <mergeCell ref="B2:Q2"/>
    <mergeCell ref="B3:B4"/>
    <mergeCell ref="C3:C4"/>
    <mergeCell ref="D3:D4"/>
    <mergeCell ref="E3:E4"/>
    <mergeCell ref="F3:K3"/>
    <mergeCell ref="L3:Q3"/>
    <mergeCell ref="R2:W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DE908-52D2-4E80-8782-D14D7B56D274}">
  <dimension ref="A1:AH24"/>
  <sheetViews>
    <sheetView showGridLines="0" tabSelected="1" topLeftCell="G1" zoomScaleNormal="100" workbookViewId="0">
      <selection activeCell="B16" sqref="B16:S24"/>
    </sheetView>
  </sheetViews>
  <sheetFormatPr baseColWidth="10" defaultRowHeight="15" x14ac:dyDescent="0.25"/>
  <cols>
    <col min="1" max="1" width="11.7109375" style="24" customWidth="1"/>
    <col min="2" max="2" width="11.28515625" style="24" customWidth="1"/>
    <col min="3" max="3" width="12.28515625" style="24" customWidth="1"/>
    <col min="4" max="5" width="14.5703125" style="24" customWidth="1"/>
    <col min="6" max="7" width="12.28515625" style="24" customWidth="1"/>
    <col min="8" max="8" width="11" style="24" customWidth="1"/>
    <col min="9" max="9" width="12.7109375" style="24" bestFit="1" customWidth="1"/>
    <col min="10" max="11" width="11" style="24" customWidth="1"/>
    <col min="12" max="13" width="14.5703125" style="24" customWidth="1"/>
    <col min="14" max="18" width="10.85546875" style="24" customWidth="1"/>
    <col min="19" max="23" width="11.7109375" style="24" customWidth="1"/>
    <col min="24" max="29" width="9.140625" style="24" customWidth="1"/>
    <col min="30" max="34" width="10" style="24" customWidth="1"/>
    <col min="35" max="16384" width="11.42578125" style="24"/>
  </cols>
  <sheetData>
    <row r="1" spans="1:34" ht="15.75" thickBot="1" x14ac:dyDescent="0.3"/>
    <row r="2" spans="1:34" ht="17.25" thickTop="1" thickBot="1" x14ac:dyDescent="0.3">
      <c r="B2" s="209" t="s">
        <v>17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1"/>
    </row>
    <row r="3" spans="1:34" ht="29.25" customHeight="1" thickTop="1" x14ac:dyDescent="0.25">
      <c r="B3" s="212" t="s">
        <v>0</v>
      </c>
      <c r="C3" s="214" t="s">
        <v>15</v>
      </c>
      <c r="D3" s="216" t="s">
        <v>16</v>
      </c>
      <c r="E3" s="218" t="s">
        <v>2</v>
      </c>
      <c r="F3" s="219"/>
      <c r="G3" s="219"/>
      <c r="H3" s="219"/>
      <c r="I3" s="219"/>
      <c r="J3" s="220"/>
      <c r="K3" s="218" t="s">
        <v>18</v>
      </c>
      <c r="L3" s="219"/>
      <c r="M3" s="219"/>
      <c r="N3" s="219"/>
      <c r="O3" s="219"/>
      <c r="P3" s="219"/>
      <c r="Q3" s="220"/>
    </row>
    <row r="4" spans="1:34" s="31" customFormat="1" ht="33.75" customHeight="1" thickBot="1" x14ac:dyDescent="0.3">
      <c r="B4" s="213"/>
      <c r="C4" s="215"/>
      <c r="D4" s="217"/>
      <c r="E4" s="25" t="s">
        <v>4</v>
      </c>
      <c r="F4" s="26" t="s">
        <v>5</v>
      </c>
      <c r="G4" s="26" t="s">
        <v>6</v>
      </c>
      <c r="H4" s="26" t="s">
        <v>7</v>
      </c>
      <c r="I4" s="26" t="s">
        <v>8</v>
      </c>
      <c r="J4" s="27" t="s">
        <v>9</v>
      </c>
      <c r="K4" s="28" t="s">
        <v>4</v>
      </c>
      <c r="L4" s="29" t="s">
        <v>5</v>
      </c>
      <c r="M4" s="29" t="s">
        <v>6</v>
      </c>
      <c r="N4" s="29" t="s">
        <v>7</v>
      </c>
      <c r="O4" s="29" t="s">
        <v>8</v>
      </c>
      <c r="P4" s="29" t="s">
        <v>9</v>
      </c>
      <c r="Q4" s="30" t="s">
        <v>10</v>
      </c>
    </row>
    <row r="5" spans="1:34" s="31" customFormat="1" ht="12" thickTop="1" x14ac:dyDescent="0.25">
      <c r="B5" s="142" t="str">
        <f>+'Precios Máximos'!B5</f>
        <v>Bloque 1</v>
      </c>
      <c r="C5" s="32" t="str">
        <f>+'Precios Máximos'!C5</f>
        <v>6.1TD</v>
      </c>
      <c r="D5" s="33">
        <f>+'Precios Máximos'!D5</f>
        <v>12</v>
      </c>
      <c r="E5" s="34">
        <f>+SUM('Anexo Pliego'!E4:E15)</f>
        <v>1102</v>
      </c>
      <c r="F5" s="35">
        <f>+SUM('Anexo Pliego'!F4:F15)</f>
        <v>1287</v>
      </c>
      <c r="G5" s="35">
        <f>+SUM('Anexo Pliego'!G4:G15)</f>
        <v>1287</v>
      </c>
      <c r="H5" s="35">
        <f>+SUM('Anexo Pliego'!H4:H15)</f>
        <v>1306</v>
      </c>
      <c r="I5" s="35">
        <f>+SUM('Anexo Pliego'!I4:I15)</f>
        <v>1306</v>
      </c>
      <c r="J5" s="36">
        <f>+SUM('Anexo Pliego'!J4:J15)</f>
        <v>2140</v>
      </c>
      <c r="K5" s="37">
        <f>+SUM('Anexo Pliego'!K4:K15)</f>
        <v>476150</v>
      </c>
      <c r="L5" s="38">
        <f>+SUM('Anexo Pliego'!L4:L15)</f>
        <v>642386</v>
      </c>
      <c r="M5" s="38">
        <f>+SUM('Anexo Pliego'!M4:M15)</f>
        <v>496901</v>
      </c>
      <c r="N5" s="38">
        <f>+SUM('Anexo Pliego'!N4:N15)</f>
        <v>590328</v>
      </c>
      <c r="O5" s="38">
        <f>+SUM('Anexo Pliego'!O4:O15)</f>
        <v>274032</v>
      </c>
      <c r="P5" s="38">
        <f>+SUM('Anexo Pliego'!P4:P15)</f>
        <v>3746308</v>
      </c>
      <c r="Q5" s="33">
        <f>SUM(K5:P5)</f>
        <v>6226105</v>
      </c>
    </row>
    <row r="6" spans="1:34" s="31" customFormat="1" ht="11.25" x14ac:dyDescent="0.25">
      <c r="B6" s="143" t="str">
        <f>+'Precios Máximos'!B6</f>
        <v>Bloque 2</v>
      </c>
      <c r="C6" s="39" t="str">
        <f>+'Precios Máximos'!C6</f>
        <v>3.0TD</v>
      </c>
      <c r="D6" s="40">
        <f>+'Precios Máximos'!D6</f>
        <v>7</v>
      </c>
      <c r="E6" s="41">
        <f>+SUM('Anexo Pliego'!E16:E22)</f>
        <v>224.321</v>
      </c>
      <c r="F6" s="42">
        <f>+SUM('Anexo Pliego'!F16:F22)</f>
        <v>224.321</v>
      </c>
      <c r="G6" s="42">
        <f>+SUM('Anexo Pliego'!G16:G22)</f>
        <v>224.321</v>
      </c>
      <c r="H6" s="42">
        <f>+SUM('Anexo Pliego'!H16:H22)</f>
        <v>224.321</v>
      </c>
      <c r="I6" s="42">
        <f>+SUM('Anexo Pliego'!I16:I22)</f>
        <v>224.321</v>
      </c>
      <c r="J6" s="43">
        <f>+SUM('Anexo Pliego'!J16:J22)</f>
        <v>224.321</v>
      </c>
      <c r="K6" s="44">
        <f>+SUM('Anexo Pliego'!K16:K22)</f>
        <v>59764</v>
      </c>
      <c r="L6" s="45">
        <f>+SUM('Anexo Pliego'!L16:L22)</f>
        <v>66575</v>
      </c>
      <c r="M6" s="45">
        <f>+SUM('Anexo Pliego'!M16:M22)</f>
        <v>63342</v>
      </c>
      <c r="N6" s="45">
        <f>+SUM('Anexo Pliego'!N16:N22)</f>
        <v>72086</v>
      </c>
      <c r="O6" s="45">
        <f>+SUM('Anexo Pliego'!O16:O22)</f>
        <v>28016</v>
      </c>
      <c r="P6" s="45">
        <f>+SUM('Anexo Pliego'!P16:P22)</f>
        <v>221469</v>
      </c>
      <c r="Q6" s="40">
        <f t="shared" ref="Q6:Q7" si="0">SUM(K6:P6)</f>
        <v>511252</v>
      </c>
    </row>
    <row r="7" spans="1:34" s="31" customFormat="1" ht="12" thickBot="1" x14ac:dyDescent="0.3">
      <c r="B7" s="144" t="str">
        <f>+'Precios Máximos'!B7</f>
        <v>Bloque 3</v>
      </c>
      <c r="C7" s="46" t="str">
        <f>+'Precios Máximos'!C7</f>
        <v>2.0TD</v>
      </c>
      <c r="D7" s="47">
        <f>+'Precios Máximos'!D7</f>
        <v>10</v>
      </c>
      <c r="E7" s="48">
        <f>+SUM('Anexo Pliego'!E23:E32)</f>
        <v>86.847999999999999</v>
      </c>
      <c r="F7" s="49">
        <f>+SUM('Anexo Pliego'!F23:F32)</f>
        <v>86.847999999999999</v>
      </c>
      <c r="G7" s="49">
        <f>+SUM('Anexo Pliego'!G23:G32)</f>
        <v>0</v>
      </c>
      <c r="H7" s="49">
        <f>+SUM('Anexo Pliego'!H23:H32)</f>
        <v>0</v>
      </c>
      <c r="I7" s="49">
        <f>+SUM('Anexo Pliego'!I23:I32)</f>
        <v>0</v>
      </c>
      <c r="J7" s="50">
        <f>+SUM('Anexo Pliego'!J23:J32)</f>
        <v>0</v>
      </c>
      <c r="K7" s="51">
        <f>+SUM('Anexo Pliego'!K23:K32)</f>
        <v>37575</v>
      </c>
      <c r="L7" s="52">
        <f>+SUM('Anexo Pliego'!L23:L32)</f>
        <v>39785</v>
      </c>
      <c r="M7" s="52">
        <f>+SUM('Anexo Pliego'!M23:M32)</f>
        <v>96239</v>
      </c>
      <c r="N7" s="52">
        <f>+SUM('Anexo Pliego'!N23:N32)</f>
        <v>0</v>
      </c>
      <c r="O7" s="52">
        <f>+SUM('Anexo Pliego'!O23:O32)</f>
        <v>0</v>
      </c>
      <c r="P7" s="52">
        <f>+SUM('Anexo Pliego'!P23:P32)</f>
        <v>0</v>
      </c>
      <c r="Q7" s="47">
        <f t="shared" si="0"/>
        <v>173599</v>
      </c>
    </row>
    <row r="8" spans="1:34" s="31" customFormat="1" ht="12" thickTop="1" x14ac:dyDescent="0.2">
      <c r="B8" s="53"/>
      <c r="C8" s="53"/>
      <c r="D8" s="54">
        <f t="shared" ref="D8:P8" si="1">SUM(D5:D7)</f>
        <v>29</v>
      </c>
      <c r="E8" s="55">
        <f t="shared" si="1"/>
        <v>1413.1689999999999</v>
      </c>
      <c r="F8" s="55">
        <f t="shared" si="1"/>
        <v>1598.1689999999999</v>
      </c>
      <c r="G8" s="55">
        <f t="shared" si="1"/>
        <v>1511.3209999999999</v>
      </c>
      <c r="H8" s="55">
        <f t="shared" si="1"/>
        <v>1530.3209999999999</v>
      </c>
      <c r="I8" s="55">
        <f t="shared" si="1"/>
        <v>1530.3209999999999</v>
      </c>
      <c r="J8" s="55">
        <f t="shared" si="1"/>
        <v>2364.3209999999999</v>
      </c>
      <c r="K8" s="56">
        <f t="shared" si="1"/>
        <v>573489</v>
      </c>
      <c r="L8" s="56">
        <f t="shared" si="1"/>
        <v>748746</v>
      </c>
      <c r="M8" s="56">
        <f t="shared" si="1"/>
        <v>656482</v>
      </c>
      <c r="N8" s="56">
        <f t="shared" si="1"/>
        <v>662414</v>
      </c>
      <c r="O8" s="56">
        <f t="shared" si="1"/>
        <v>302048</v>
      </c>
      <c r="P8" s="56">
        <f t="shared" si="1"/>
        <v>3967777</v>
      </c>
      <c r="Q8" s="56">
        <f>SUM(K8:P8)</f>
        <v>6910956</v>
      </c>
    </row>
    <row r="9" spans="1:34" s="31" customFormat="1" ht="25.5" customHeight="1" thickBot="1" x14ac:dyDescent="0.25">
      <c r="A9" s="58"/>
      <c r="B9" s="53"/>
      <c r="C9" s="53"/>
      <c r="D9" s="53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9"/>
      <c r="AE9" s="59"/>
      <c r="AF9" s="59"/>
      <c r="AG9" s="59"/>
      <c r="AH9" s="59"/>
    </row>
    <row r="10" spans="1:34" ht="38.25" customHeight="1" thickTop="1" thickBot="1" x14ac:dyDescent="0.3">
      <c r="B10" s="221" t="s">
        <v>115</v>
      </c>
      <c r="C10" s="222"/>
      <c r="D10" s="222"/>
      <c r="E10" s="222"/>
      <c r="F10" s="222"/>
      <c r="G10" s="222"/>
      <c r="H10" s="222"/>
      <c r="I10" s="223"/>
    </row>
    <row r="11" spans="1:34" ht="16.5" thickTop="1" thickBot="1" x14ac:dyDescent="0.3">
      <c r="B11" s="153" t="s">
        <v>0</v>
      </c>
      <c r="C11" s="154" t="s">
        <v>15</v>
      </c>
      <c r="D11" s="158" t="s">
        <v>4</v>
      </c>
      <c r="E11" s="159" t="s">
        <v>5</v>
      </c>
      <c r="F11" s="159" t="s">
        <v>6</v>
      </c>
      <c r="G11" s="159" t="s">
        <v>7</v>
      </c>
      <c r="H11" s="159" t="s">
        <v>8</v>
      </c>
      <c r="I11" s="160" t="s">
        <v>9</v>
      </c>
    </row>
    <row r="12" spans="1:34" ht="15.75" thickTop="1" x14ac:dyDescent="0.25">
      <c r="B12" s="142" t="str">
        <f>+B5</f>
        <v>Bloque 1</v>
      </c>
      <c r="C12" s="155" t="str">
        <f t="shared" ref="C12:C14" si="2">+C5</f>
        <v>6.1TD</v>
      </c>
      <c r="D12" s="97">
        <v>0</v>
      </c>
      <c r="E12" s="98">
        <v>0</v>
      </c>
      <c r="F12" s="98">
        <v>0</v>
      </c>
      <c r="G12" s="98">
        <v>0</v>
      </c>
      <c r="H12" s="98">
        <v>0</v>
      </c>
      <c r="I12" s="99">
        <v>0</v>
      </c>
    </row>
    <row r="13" spans="1:34" x14ac:dyDescent="0.25">
      <c r="B13" s="143" t="str">
        <f t="shared" ref="B13" si="3">+B6</f>
        <v>Bloque 2</v>
      </c>
      <c r="C13" s="156" t="str">
        <f t="shared" si="2"/>
        <v>3.0TD</v>
      </c>
      <c r="D13" s="100">
        <v>0</v>
      </c>
      <c r="E13" s="42">
        <v>0</v>
      </c>
      <c r="F13" s="42">
        <v>0</v>
      </c>
      <c r="G13" s="42">
        <v>0</v>
      </c>
      <c r="H13" s="42">
        <v>0</v>
      </c>
      <c r="I13" s="43">
        <v>0</v>
      </c>
    </row>
    <row r="14" spans="1:34" ht="15.75" thickBot="1" x14ac:dyDescent="0.3">
      <c r="B14" s="144" t="str">
        <f t="shared" ref="B14" si="4">+B7</f>
        <v>Bloque 3</v>
      </c>
      <c r="C14" s="157" t="str">
        <f t="shared" si="2"/>
        <v>2.0TD</v>
      </c>
      <c r="D14" s="101">
        <v>0</v>
      </c>
      <c r="E14" s="49">
        <v>0</v>
      </c>
      <c r="F14" s="49">
        <v>0</v>
      </c>
      <c r="G14" s="49">
        <v>0</v>
      </c>
      <c r="H14" s="49">
        <v>0</v>
      </c>
      <c r="I14" s="50">
        <v>0</v>
      </c>
    </row>
    <row r="15" spans="1:34" ht="29.25" customHeight="1" thickTop="1" thickBot="1" x14ac:dyDescent="0.3">
      <c r="B15" s="102"/>
      <c r="C15" s="53"/>
      <c r="D15" s="96"/>
      <c r="E15" s="55"/>
      <c r="F15" s="55"/>
      <c r="G15" s="55"/>
      <c r="H15" s="55"/>
      <c r="I15" s="55"/>
      <c r="J15" s="55"/>
    </row>
    <row r="16" spans="1:34" ht="16.5" customHeight="1" thickTop="1" thickBot="1" x14ac:dyDescent="0.3">
      <c r="B16" s="209" t="s">
        <v>19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1"/>
    </row>
    <row r="17" spans="2:20" ht="17.25" thickTop="1" thickBot="1" x14ac:dyDescent="0.3">
      <c r="B17" s="224" t="s">
        <v>0</v>
      </c>
      <c r="C17" s="226" t="s">
        <v>15</v>
      </c>
      <c r="D17" s="209" t="s">
        <v>20</v>
      </c>
      <c r="E17" s="210"/>
      <c r="F17" s="210"/>
      <c r="G17" s="210"/>
      <c r="H17" s="210"/>
      <c r="I17" s="210"/>
      <c r="J17" s="210"/>
      <c r="K17" s="211"/>
      <c r="L17" s="209" t="s">
        <v>21</v>
      </c>
      <c r="M17" s="210"/>
      <c r="N17" s="210"/>
      <c r="O17" s="210"/>
      <c r="P17" s="210"/>
      <c r="Q17" s="210"/>
      <c r="R17" s="210"/>
      <c r="S17" s="211"/>
    </row>
    <row r="18" spans="2:20" ht="69" thickTop="1" thickBot="1" x14ac:dyDescent="0.3">
      <c r="B18" s="225"/>
      <c r="C18" s="227"/>
      <c r="D18" s="60" t="s">
        <v>113</v>
      </c>
      <c r="E18" s="61" t="s">
        <v>114</v>
      </c>
      <c r="F18" s="61" t="s">
        <v>22</v>
      </c>
      <c r="G18" s="61" t="s">
        <v>23</v>
      </c>
      <c r="H18" s="61" t="s">
        <v>24</v>
      </c>
      <c r="I18" s="61" t="s">
        <v>25</v>
      </c>
      <c r="J18" s="61" t="s">
        <v>26</v>
      </c>
      <c r="K18" s="62" t="s">
        <v>27</v>
      </c>
      <c r="L18" s="60" t="s">
        <v>113</v>
      </c>
      <c r="M18" s="61" t="s">
        <v>114</v>
      </c>
      <c r="N18" s="61" t="s">
        <v>22</v>
      </c>
      <c r="O18" s="61" t="s">
        <v>23</v>
      </c>
      <c r="P18" s="61" t="s">
        <v>24</v>
      </c>
      <c r="Q18" s="61" t="s">
        <v>25</v>
      </c>
      <c r="R18" s="61" t="s">
        <v>26</v>
      </c>
      <c r="S18" s="62" t="s">
        <v>27</v>
      </c>
      <c r="T18" s="63"/>
    </row>
    <row r="19" spans="2:20" ht="15.75" thickTop="1" x14ac:dyDescent="0.25">
      <c r="B19" s="161" t="str">
        <f>+B12</f>
        <v>Bloque 1</v>
      </c>
      <c r="C19" s="64" t="str">
        <f t="shared" ref="C19:C21" si="5">+C12</f>
        <v>6.1TD</v>
      </c>
      <c r="D19" s="65">
        <f>SUMPRODUCT(E5:J5,'Precios Máximos'!F5:K5)</f>
        <v>111616.84956199997</v>
      </c>
      <c r="E19" s="66">
        <f>+SUMPRODUCT(K5:P5,'Precios Máximos'!L5:Q5)/1000</f>
        <v>79573.021196999995</v>
      </c>
      <c r="F19" s="66">
        <f>SUMPRODUCT(K5:P5,'Precios Máximos'!R5:W5)/1000</f>
        <v>1375433.736948</v>
      </c>
      <c r="G19" s="66">
        <f>SUM(D19:F19)*0.051127</f>
        <v>80096.765191235783</v>
      </c>
      <c r="H19" s="66">
        <f>'Precios Máximos'!E5</f>
        <v>4839.9499999999989</v>
      </c>
      <c r="I19" s="66">
        <f>SUM(D19:H19)</f>
        <v>1651560.3228982356</v>
      </c>
      <c r="J19" s="66">
        <f>I19*0.21</f>
        <v>346827.66780862946</v>
      </c>
      <c r="K19" s="67">
        <f>SUM(I19:J19)</f>
        <v>1998387.9907068652</v>
      </c>
      <c r="L19" s="65">
        <f>D19</f>
        <v>111616.84956199997</v>
      </c>
      <c r="M19" s="65">
        <f>+E19</f>
        <v>79573.021196999995</v>
      </c>
      <c r="N19" s="82">
        <f>(SUMPRODUCT(K5:P5,D12:I12)/1000)</f>
        <v>0</v>
      </c>
      <c r="O19" s="66">
        <f>SUM(L19:N19)*0.051127</f>
        <v>9774.9645222953895</v>
      </c>
      <c r="P19" s="66">
        <f>H19</f>
        <v>4839.9499999999989</v>
      </c>
      <c r="Q19" s="66">
        <f>SUM(L19:P19)</f>
        <v>205804.78528129536</v>
      </c>
      <c r="R19" s="66">
        <f>Q19*0.21</f>
        <v>43219.004909072028</v>
      </c>
      <c r="S19" s="67">
        <f>SUM(Q19:R19)</f>
        <v>249023.79019036738</v>
      </c>
      <c r="T19" s="68"/>
    </row>
    <row r="20" spans="2:20" x14ac:dyDescent="0.25">
      <c r="B20" s="162" t="str">
        <f t="shared" ref="B20" si="6">+B13</f>
        <v>Bloque 2</v>
      </c>
      <c r="C20" s="69" t="str">
        <f t="shared" si="5"/>
        <v>3.0TD</v>
      </c>
      <c r="D20" s="70">
        <f>SUMPRODUCT(E6:J6,'Precios Máximos'!F6:K6)</f>
        <v>12007.194499960999</v>
      </c>
      <c r="E20" s="71">
        <f>+SUMPRODUCT(K6:P6,'Precios Máximos'!L6:Q6)/1000</f>
        <v>13206.076372</v>
      </c>
      <c r="F20" s="71">
        <f>SUMPRODUCT(K6:P6,'Precios Máximos'!R6:W6)/1000</f>
        <v>128205.47197100002</v>
      </c>
      <c r="G20" s="71">
        <f>SUM(D20:F20)*0.051127</f>
        <v>7843.8400653320678</v>
      </c>
      <c r="H20" s="71">
        <f>'Precios Máximos'!E6</f>
        <v>770.82999999999993</v>
      </c>
      <c r="I20" s="71">
        <f>SUM(D20:H20)</f>
        <v>162033.41290829307</v>
      </c>
      <c r="J20" s="71">
        <f>I20*0.21</f>
        <v>34027.016710741547</v>
      </c>
      <c r="K20" s="72">
        <f>SUM(I20:J20)</f>
        <v>196060.42961903464</v>
      </c>
      <c r="L20" s="70">
        <f>D20</f>
        <v>12007.194499960999</v>
      </c>
      <c r="M20" s="70">
        <f t="shared" ref="M20:M21" si="7">+E20</f>
        <v>13206.076372</v>
      </c>
      <c r="N20" s="83">
        <f t="shared" ref="N20:N21" si="8">(SUMPRODUCT(K6:P6,D13:I13)/1000)</f>
        <v>0</v>
      </c>
      <c r="O20" s="71">
        <f>SUM(L20:N20)*0.051127</f>
        <v>1289.0788998707499</v>
      </c>
      <c r="P20" s="71">
        <f>H20</f>
        <v>770.82999999999993</v>
      </c>
      <c r="Q20" s="71">
        <f>SUM(L20:P20)</f>
        <v>27273.179771831747</v>
      </c>
      <c r="R20" s="71">
        <f>Q20*0.21</f>
        <v>5727.3677520846668</v>
      </c>
      <c r="S20" s="72">
        <f>SUM(Q20:R20)</f>
        <v>33000.547523916415</v>
      </c>
    </row>
    <row r="21" spans="2:20" ht="15.75" thickBot="1" x14ac:dyDescent="0.3">
      <c r="B21" s="163" t="str">
        <f t="shared" ref="B21" si="9">+B14</f>
        <v>Bloque 3</v>
      </c>
      <c r="C21" s="73" t="str">
        <f t="shared" si="5"/>
        <v>2.0TD</v>
      </c>
      <c r="D21" s="74">
        <f>SUMPRODUCT(E7:J7,'Precios Máximos'!F7:K7)</f>
        <v>2787.5619061120001</v>
      </c>
      <c r="E21" s="75">
        <f>+SUMPRODUCT(K7:P7,'Precios Máximos'!L7:Q7)/1000</f>
        <v>7241.3381089999993</v>
      </c>
      <c r="F21" s="75">
        <f>SUMPRODUCT(K7:P7,'Precios Máximos'!R7:W7)/1000</f>
        <v>46820.373151000007</v>
      </c>
      <c r="G21" s="75">
        <f>SUM(D21:F21)*0.051127</f>
        <v>2906.5327891638085</v>
      </c>
      <c r="H21" s="75">
        <f>'Precios Máximos'!E7</f>
        <v>125.9</v>
      </c>
      <c r="I21" s="75">
        <f>SUM(D21:H21)</f>
        <v>59881.705955275815</v>
      </c>
      <c r="J21" s="75">
        <f>I21*0.21</f>
        <v>12575.158250607921</v>
      </c>
      <c r="K21" s="76">
        <f>SUM(I21:J21)</f>
        <v>72456.864205883729</v>
      </c>
      <c r="L21" s="74">
        <f>D21</f>
        <v>2787.5619061120001</v>
      </c>
      <c r="M21" s="74">
        <f t="shared" si="7"/>
        <v>7241.3381089999993</v>
      </c>
      <c r="N21" s="84">
        <f t="shared" si="8"/>
        <v>0</v>
      </c>
      <c r="O21" s="75">
        <f>SUM(L21:N21)*0.051127</f>
        <v>512.74757107263122</v>
      </c>
      <c r="P21" s="75">
        <f>H21</f>
        <v>125.9</v>
      </c>
      <c r="Q21" s="75">
        <f>SUM(L21:P21)</f>
        <v>10667.54758618463</v>
      </c>
      <c r="R21" s="75">
        <f>Q21*0.21</f>
        <v>2240.1849930987723</v>
      </c>
      <c r="S21" s="76">
        <f>SUM(Q21:R21)</f>
        <v>12907.732579283402</v>
      </c>
    </row>
    <row r="22" spans="2:20" ht="15.75" thickTop="1" x14ac:dyDescent="0.25">
      <c r="B22" s="77"/>
      <c r="C22" s="77"/>
      <c r="D22" s="78"/>
      <c r="E22" s="78"/>
      <c r="H22" s="79" t="s">
        <v>28</v>
      </c>
      <c r="I22" s="80">
        <f>+SUM(I19:I21)</f>
        <v>1873475.4417618045</v>
      </c>
      <c r="K22" s="80">
        <f>SUM(K19:K21)</f>
        <v>2266905.2845317838</v>
      </c>
      <c r="L22" s="78"/>
      <c r="M22" s="78"/>
      <c r="N22" s="78"/>
      <c r="P22" s="79" t="s">
        <v>29</v>
      </c>
      <c r="Q22" s="80">
        <f>+SUM(Q19:Q21)</f>
        <v>243745.51263931175</v>
      </c>
      <c r="S22" s="81">
        <f>SUM(S19:S21)</f>
        <v>294932.0702935672</v>
      </c>
    </row>
    <row r="23" spans="2:20" x14ac:dyDescent="0.25">
      <c r="H23" s="79" t="s">
        <v>30</v>
      </c>
      <c r="I23" s="54">
        <v>2</v>
      </c>
      <c r="K23" s="54">
        <v>2</v>
      </c>
      <c r="P23" s="79" t="s">
        <v>30</v>
      </c>
      <c r="Q23" s="54">
        <v>2</v>
      </c>
      <c r="S23" s="54">
        <v>2</v>
      </c>
    </row>
    <row r="24" spans="2:20" x14ac:dyDescent="0.25">
      <c r="H24" s="79" t="s">
        <v>31</v>
      </c>
      <c r="I24" s="80">
        <f>+I22*I23</f>
        <v>3746950.883523609</v>
      </c>
      <c r="K24" s="80">
        <f>+K22*K23</f>
        <v>4533810.5690635676</v>
      </c>
      <c r="P24" s="79" t="s">
        <v>32</v>
      </c>
      <c r="Q24" s="80">
        <f>+Q22*Q23</f>
        <v>487491.02527862351</v>
      </c>
      <c r="S24" s="80">
        <f>+S22*S23</f>
        <v>589864.1405871344</v>
      </c>
    </row>
  </sheetData>
  <mergeCells count="12">
    <mergeCell ref="B10:I10"/>
    <mergeCell ref="B16:S16"/>
    <mergeCell ref="B17:B18"/>
    <mergeCell ref="C17:C18"/>
    <mergeCell ref="D17:K17"/>
    <mergeCell ref="L17:S17"/>
    <mergeCell ref="B2:Q2"/>
    <mergeCell ref="B3:B4"/>
    <mergeCell ref="C3:C4"/>
    <mergeCell ref="D3:D4"/>
    <mergeCell ref="E3:J3"/>
    <mergeCell ref="K3:Q3"/>
  </mergeCells>
  <conditionalFormatting sqref="S22">
    <cfRule type="cellIs" dxfId="1" priority="1" operator="greaterThan">
      <formula>$K$22</formula>
    </cfRule>
    <cfRule type="cellIs" dxfId="0" priority="2" operator="lessThanOrEqual">
      <formula>$K$22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Pliego</vt:lpstr>
      <vt:lpstr>Precios Máximos</vt:lpstr>
      <vt:lpstr>Cálculo Oferta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Ignacio Velasco</dc:creator>
  <cp:lastModifiedBy>Ignacio Velasco</cp:lastModifiedBy>
  <dcterms:created xsi:type="dcterms:W3CDTF">2018-09-24T07:35:27Z</dcterms:created>
  <dcterms:modified xsi:type="dcterms:W3CDTF">2021-10-27T06:15:44Z</dcterms:modified>
</cp:coreProperties>
</file>